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500"/>
  </bookViews>
  <sheets>
    <sheet name="Документ (1)" sheetId="1" r:id="rId1"/>
  </sheets>
  <definedNames>
    <definedName name="_xlnm._FilterDatabase" localSheetId="0" hidden="1">'Документ (1)'!$A$17:$I$791</definedName>
    <definedName name="_xlnm.Print_Titles" localSheetId="0">'Документ (1)'!$17:$17</definedName>
    <definedName name="_xlnm.Print_Area" localSheetId="0">'Документ (1)'!$A$7:$I$791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97" i="1" l="1"/>
  <c r="G274" i="1"/>
  <c r="G260" i="1"/>
  <c r="G216" i="1"/>
  <c r="G175" i="1"/>
  <c r="G121" i="1"/>
  <c r="G63" i="1"/>
  <c r="G141" i="1"/>
  <c r="G139" i="1"/>
  <c r="I389" i="1"/>
  <c r="I388" i="1" s="1"/>
  <c r="I387" i="1" s="1"/>
  <c r="I386" i="1" s="1"/>
  <c r="I385" i="1" s="1"/>
  <c r="H389" i="1"/>
  <c r="G389" i="1"/>
  <c r="G388" i="1" s="1"/>
  <c r="G387" i="1" s="1"/>
  <c r="G386" i="1" s="1"/>
  <c r="G385" i="1" s="1"/>
  <c r="H388" i="1"/>
  <c r="H387" i="1" s="1"/>
  <c r="H386" i="1" s="1"/>
  <c r="H385" i="1" s="1"/>
  <c r="G370" i="1"/>
  <c r="G437" i="1"/>
  <c r="G575" i="1"/>
  <c r="G563" i="1"/>
  <c r="G572" i="1"/>
  <c r="G787" i="1"/>
  <c r="G527" i="1"/>
  <c r="G526" i="1" s="1"/>
  <c r="G525" i="1" s="1"/>
  <c r="G524" i="1" s="1"/>
  <c r="G523" i="1" s="1"/>
  <c r="I527" i="1"/>
  <c r="I526" i="1" s="1"/>
  <c r="I525" i="1" s="1"/>
  <c r="I524" i="1" s="1"/>
  <c r="I523" i="1" s="1"/>
  <c r="H527" i="1"/>
  <c r="H526" i="1" s="1"/>
  <c r="H525" i="1" s="1"/>
  <c r="H524" i="1" s="1"/>
  <c r="H523" i="1" s="1"/>
  <c r="I556" i="1"/>
  <c r="I555" i="1" s="1"/>
  <c r="H556" i="1"/>
  <c r="H555" i="1" s="1"/>
  <c r="G556" i="1"/>
  <c r="G555" i="1" s="1"/>
  <c r="G522" i="1"/>
  <c r="G554" i="1"/>
  <c r="I468" i="1" l="1"/>
  <c r="I467" i="1" s="1"/>
  <c r="H468" i="1"/>
  <c r="H467" i="1" s="1"/>
  <c r="G468" i="1"/>
  <c r="G467" i="1" s="1"/>
  <c r="G466" i="1"/>
  <c r="G465" i="1"/>
  <c r="G464" i="1" l="1"/>
  <c r="G463" i="1" s="1"/>
  <c r="I464" i="1"/>
  <c r="H464" i="1"/>
  <c r="H463" i="1" s="1"/>
  <c r="I463" i="1"/>
  <c r="G534" i="1"/>
  <c r="G766" i="1"/>
  <c r="I65" i="1"/>
  <c r="I64" i="1" s="1"/>
  <c r="H65" i="1"/>
  <c r="H64" i="1" s="1"/>
  <c r="G65" i="1"/>
  <c r="G64" i="1" s="1"/>
  <c r="G569" i="1"/>
  <c r="G647" i="1"/>
  <c r="G646" i="1" s="1"/>
  <c r="G645" i="1" s="1"/>
  <c r="G644" i="1" s="1"/>
  <c r="G643" i="1" s="1"/>
  <c r="G396" i="1"/>
  <c r="G637" i="1"/>
  <c r="G636" i="1" s="1"/>
  <c r="G635" i="1" s="1"/>
  <c r="G634" i="1" s="1"/>
  <c r="G633" i="1" s="1"/>
  <c r="I646" i="1"/>
  <c r="I645" i="1" s="1"/>
  <c r="I644" i="1" s="1"/>
  <c r="I643" i="1" s="1"/>
  <c r="H646" i="1"/>
  <c r="H645" i="1" s="1"/>
  <c r="H644" i="1" s="1"/>
  <c r="H643" i="1" s="1"/>
  <c r="I636" i="1"/>
  <c r="I635" i="1" s="1"/>
  <c r="I634" i="1" s="1"/>
  <c r="I633" i="1" s="1"/>
  <c r="H636" i="1"/>
  <c r="H635" i="1" s="1"/>
  <c r="H634" i="1" s="1"/>
  <c r="H633" i="1" s="1"/>
  <c r="I279" i="1"/>
  <c r="H279" i="1"/>
  <c r="G279" i="1"/>
  <c r="I274" i="1"/>
  <c r="H274" i="1"/>
  <c r="G189" i="1"/>
  <c r="I302" i="1"/>
  <c r="I301" i="1" s="1"/>
  <c r="I300" i="1" s="1"/>
  <c r="H302" i="1"/>
  <c r="H301" i="1" s="1"/>
  <c r="H300" i="1" s="1"/>
  <c r="G302" i="1"/>
  <c r="G301" i="1" s="1"/>
  <c r="G300" i="1" s="1"/>
  <c r="I787" i="1" l="1"/>
  <c r="H787" i="1"/>
  <c r="I782" i="1"/>
  <c r="I781" i="1" s="1"/>
  <c r="I780" i="1" s="1"/>
  <c r="H782" i="1"/>
  <c r="H781" i="1" s="1"/>
  <c r="H780" i="1" s="1"/>
  <c r="G782" i="1"/>
  <c r="G781" i="1" s="1"/>
  <c r="G780" i="1" s="1"/>
  <c r="G706" i="1"/>
  <c r="G86" i="1"/>
  <c r="G85" i="1" s="1"/>
  <c r="G84" i="1" s="1"/>
  <c r="G83" i="1"/>
  <c r="G82" i="1" s="1"/>
  <c r="G81" i="1" s="1"/>
  <c r="G80" i="1"/>
  <c r="G79" i="1" s="1"/>
  <c r="G78" i="1" s="1"/>
  <c r="G709" i="1"/>
  <c r="G708" i="1" s="1"/>
  <c r="G707" i="1" s="1"/>
  <c r="G691" i="1"/>
  <c r="I708" i="1"/>
  <c r="I707" i="1" s="1"/>
  <c r="H708" i="1"/>
  <c r="H707" i="1" s="1"/>
  <c r="I85" i="1"/>
  <c r="I84" i="1" s="1"/>
  <c r="H85" i="1"/>
  <c r="H84" i="1" s="1"/>
  <c r="I82" i="1"/>
  <c r="I81" i="1" s="1"/>
  <c r="H82" i="1"/>
  <c r="H81" i="1" s="1"/>
  <c r="I79" i="1"/>
  <c r="I78" i="1" s="1"/>
  <c r="H79" i="1"/>
  <c r="H78" i="1" s="1"/>
  <c r="I565" i="1"/>
  <c r="I564" i="1" s="1"/>
  <c r="H565" i="1"/>
  <c r="H564" i="1" s="1"/>
  <c r="G565" i="1"/>
  <c r="G564" i="1" s="1"/>
  <c r="I88" i="1"/>
  <c r="I87" i="1" s="1"/>
  <c r="H88" i="1"/>
  <c r="H87" i="1" s="1"/>
  <c r="G88" i="1"/>
  <c r="G87" i="1" s="1"/>
  <c r="I95" i="1"/>
  <c r="H95" i="1"/>
  <c r="H94" i="1" s="1"/>
  <c r="H93" i="1" s="1"/>
  <c r="G95" i="1"/>
  <c r="G94" i="1" s="1"/>
  <c r="G93" i="1" s="1"/>
  <c r="I94" i="1"/>
  <c r="I93" i="1" s="1"/>
  <c r="I92" i="1" l="1"/>
  <c r="H92" i="1"/>
  <c r="G92" i="1"/>
  <c r="I494" i="1"/>
  <c r="H494" i="1"/>
  <c r="G494" i="1"/>
  <c r="I495" i="1"/>
  <c r="H495" i="1"/>
  <c r="G495" i="1"/>
  <c r="I472" i="1" l="1"/>
  <c r="H472" i="1"/>
  <c r="G472" i="1"/>
  <c r="I72" i="1"/>
  <c r="H72" i="1"/>
  <c r="G72" i="1"/>
  <c r="I378" i="1"/>
  <c r="H378" i="1"/>
  <c r="G378" i="1"/>
  <c r="I504" i="1" l="1"/>
  <c r="H504" i="1"/>
  <c r="G504" i="1"/>
  <c r="G665" i="1"/>
  <c r="I195" i="1"/>
  <c r="H195" i="1"/>
  <c r="G195" i="1"/>
  <c r="I605" i="1"/>
  <c r="H605" i="1"/>
  <c r="G605" i="1"/>
  <c r="I483" i="1"/>
  <c r="H483" i="1"/>
  <c r="G483" i="1"/>
  <c r="I670" i="1" l="1"/>
  <c r="I669" i="1" s="1"/>
  <c r="I668" i="1" s="1"/>
  <c r="I667" i="1" s="1"/>
  <c r="I666" i="1" s="1"/>
  <c r="H670" i="1"/>
  <c r="H669" i="1" s="1"/>
  <c r="H668" i="1" s="1"/>
  <c r="H667" i="1" s="1"/>
  <c r="H666" i="1" s="1"/>
  <c r="G670" i="1"/>
  <c r="G662" i="1"/>
  <c r="G661" i="1" s="1"/>
  <c r="I658" i="1"/>
  <c r="I657" i="1" s="1"/>
  <c r="H658" i="1"/>
  <c r="H657" i="1" s="1"/>
  <c r="G658" i="1"/>
  <c r="G657" i="1" s="1"/>
  <c r="I659" i="1"/>
  <c r="H659" i="1"/>
  <c r="G659" i="1"/>
  <c r="I457" i="1"/>
  <c r="I456" i="1" s="1"/>
  <c r="I455" i="1" s="1"/>
  <c r="I454" i="1" s="1"/>
  <c r="I453" i="1" s="1"/>
  <c r="H457" i="1"/>
  <c r="H456" i="1" s="1"/>
  <c r="H455" i="1" s="1"/>
  <c r="H454" i="1" s="1"/>
  <c r="H453" i="1" s="1"/>
  <c r="G457" i="1"/>
  <c r="G456" i="1" s="1"/>
  <c r="G455" i="1" s="1"/>
  <c r="G454" i="1" s="1"/>
  <c r="G453" i="1" s="1"/>
  <c r="I491" i="1"/>
  <c r="I490" i="1" s="1"/>
  <c r="H491" i="1"/>
  <c r="G491" i="1"/>
  <c r="G490" i="1" s="1"/>
  <c r="I41" i="1"/>
  <c r="I40" i="1" s="1"/>
  <c r="I39" i="1" s="1"/>
  <c r="H41" i="1"/>
  <c r="H40" i="1" s="1"/>
  <c r="H39" i="1" s="1"/>
  <c r="G41" i="1"/>
  <c r="G40" i="1" s="1"/>
  <c r="G39" i="1" s="1"/>
  <c r="I69" i="1"/>
  <c r="I68" i="1" s="1"/>
  <c r="I67" i="1" s="1"/>
  <c r="H69" i="1"/>
  <c r="H68" i="1" s="1"/>
  <c r="H67" i="1" s="1"/>
  <c r="G69" i="1"/>
  <c r="G68" i="1" s="1"/>
  <c r="G67" i="1" s="1"/>
  <c r="G703" i="1"/>
  <c r="G702" i="1" s="1"/>
  <c r="G701" i="1" s="1"/>
  <c r="I537" i="1"/>
  <c r="I536" i="1" s="1"/>
  <c r="I535" i="1" s="1"/>
  <c r="H537" i="1"/>
  <c r="H536" i="1" s="1"/>
  <c r="H535" i="1" s="1"/>
  <c r="G537" i="1"/>
  <c r="G536" i="1" s="1"/>
  <c r="G535" i="1" s="1"/>
  <c r="I278" i="1"/>
  <c r="I277" i="1" s="1"/>
  <c r="H278" i="1"/>
  <c r="H277" i="1" s="1"/>
  <c r="G278" i="1"/>
  <c r="G277" i="1" s="1"/>
  <c r="I653" i="1"/>
  <c r="I652" i="1" s="1"/>
  <c r="I651" i="1" s="1"/>
  <c r="I650" i="1" s="1"/>
  <c r="I649" i="1" s="1"/>
  <c r="H653" i="1"/>
  <c r="H652" i="1" s="1"/>
  <c r="H651" i="1" s="1"/>
  <c r="H650" i="1" s="1"/>
  <c r="H649" i="1" s="1"/>
  <c r="G653" i="1"/>
  <c r="G652" i="1" s="1"/>
  <c r="G651" i="1" s="1"/>
  <c r="G650" i="1" s="1"/>
  <c r="G649" i="1" s="1"/>
  <c r="I789" i="1"/>
  <c r="I788" i="1" s="1"/>
  <c r="H789" i="1"/>
  <c r="H788" i="1" s="1"/>
  <c r="G789" i="1"/>
  <c r="G788" i="1" s="1"/>
  <c r="I786" i="1"/>
  <c r="I785" i="1" s="1"/>
  <c r="H786" i="1"/>
  <c r="H785" i="1" s="1"/>
  <c r="G786" i="1"/>
  <c r="G785" i="1" s="1"/>
  <c r="I779" i="1"/>
  <c r="H779" i="1"/>
  <c r="H778" i="1" s="1"/>
  <c r="H777" i="1" s="1"/>
  <c r="H776" i="1" s="1"/>
  <c r="H775" i="1" s="1"/>
  <c r="I778" i="1"/>
  <c r="I777" i="1" s="1"/>
  <c r="G778" i="1"/>
  <c r="G777" i="1" s="1"/>
  <c r="G776" i="1" s="1"/>
  <c r="G775" i="1" s="1"/>
  <c r="I771" i="1"/>
  <c r="I770" i="1" s="1"/>
  <c r="H771" i="1"/>
  <c r="H770" i="1" s="1"/>
  <c r="G771" i="1"/>
  <c r="G770" i="1" s="1"/>
  <c r="I769" i="1"/>
  <c r="I768" i="1" s="1"/>
  <c r="I767" i="1" s="1"/>
  <c r="H769" i="1"/>
  <c r="H768" i="1" s="1"/>
  <c r="H767" i="1" s="1"/>
  <c r="G769" i="1"/>
  <c r="G768" i="1" s="1"/>
  <c r="G767" i="1" s="1"/>
  <c r="I766" i="1"/>
  <c r="I765" i="1" s="1"/>
  <c r="I764" i="1" s="1"/>
  <c r="H766" i="1"/>
  <c r="H765" i="1" s="1"/>
  <c r="H764" i="1" s="1"/>
  <c r="G765" i="1"/>
  <c r="G764" i="1" s="1"/>
  <c r="I760" i="1"/>
  <c r="I759" i="1" s="1"/>
  <c r="I758" i="1" s="1"/>
  <c r="I757" i="1" s="1"/>
  <c r="I756" i="1" s="1"/>
  <c r="I755" i="1" s="1"/>
  <c r="H759" i="1"/>
  <c r="H758" i="1" s="1"/>
  <c r="H757" i="1" s="1"/>
  <c r="H756" i="1" s="1"/>
  <c r="H755" i="1" s="1"/>
  <c r="G759" i="1"/>
  <c r="G758" i="1" s="1"/>
  <c r="G757" i="1" s="1"/>
  <c r="G756" i="1" s="1"/>
  <c r="G755" i="1" s="1"/>
  <c r="I752" i="1"/>
  <c r="H752" i="1"/>
  <c r="G752" i="1"/>
  <c r="I750" i="1"/>
  <c r="H750" i="1"/>
  <c r="G750" i="1"/>
  <c r="I748" i="1"/>
  <c r="H748" i="1"/>
  <c r="G748" i="1"/>
  <c r="H741" i="1"/>
  <c r="H740" i="1" s="1"/>
  <c r="H739" i="1" s="1"/>
  <c r="I740" i="1"/>
  <c r="I739" i="1" s="1"/>
  <c r="G740" i="1"/>
  <c r="G739" i="1" s="1"/>
  <c r="G738" i="1"/>
  <c r="G737" i="1" s="1"/>
  <c r="G736" i="1" s="1"/>
  <c r="I737" i="1"/>
  <c r="I736" i="1" s="1"/>
  <c r="H737" i="1"/>
  <c r="H736" i="1" s="1"/>
  <c r="I734" i="1"/>
  <c r="I733" i="1" s="1"/>
  <c r="H734" i="1"/>
  <c r="H733" i="1" s="1"/>
  <c r="G734" i="1"/>
  <c r="G733" i="1" s="1"/>
  <c r="I727" i="1"/>
  <c r="H727" i="1"/>
  <c r="G727" i="1"/>
  <c r="I725" i="1"/>
  <c r="H725" i="1"/>
  <c r="G725" i="1"/>
  <c r="I723" i="1"/>
  <c r="H723" i="1"/>
  <c r="G723" i="1"/>
  <c r="I715" i="1"/>
  <c r="I714" i="1" s="1"/>
  <c r="I713" i="1" s="1"/>
  <c r="I712" i="1" s="1"/>
  <c r="I711" i="1" s="1"/>
  <c r="I710" i="1" s="1"/>
  <c r="H715" i="1"/>
  <c r="H714" i="1" s="1"/>
  <c r="H713" i="1" s="1"/>
  <c r="H712" i="1" s="1"/>
  <c r="H711" i="1" s="1"/>
  <c r="H710" i="1" s="1"/>
  <c r="G715" i="1"/>
  <c r="G714" i="1" s="1"/>
  <c r="G713" i="1" s="1"/>
  <c r="G712" i="1" s="1"/>
  <c r="G711" i="1" s="1"/>
  <c r="G710" i="1" s="1"/>
  <c r="G705" i="1"/>
  <c r="G704" i="1" s="1"/>
  <c r="I705" i="1"/>
  <c r="I704" i="1" s="1"/>
  <c r="H705" i="1"/>
  <c r="H704" i="1" s="1"/>
  <c r="I702" i="1"/>
  <c r="I701" i="1" s="1"/>
  <c r="H702" i="1"/>
  <c r="H701" i="1" s="1"/>
  <c r="I700" i="1"/>
  <c r="I699" i="1" s="1"/>
  <c r="I698" i="1" s="1"/>
  <c r="H700" i="1"/>
  <c r="H699" i="1" s="1"/>
  <c r="H698" i="1" s="1"/>
  <c r="G700" i="1"/>
  <c r="G699" i="1" s="1"/>
  <c r="G698" i="1" s="1"/>
  <c r="H697" i="1"/>
  <c r="H696" i="1" s="1"/>
  <c r="H695" i="1" s="1"/>
  <c r="G696" i="1"/>
  <c r="G695" i="1" s="1"/>
  <c r="I696" i="1"/>
  <c r="I695" i="1" s="1"/>
  <c r="H691" i="1"/>
  <c r="H690" i="1" s="1"/>
  <c r="H689" i="1" s="1"/>
  <c r="H688" i="1" s="1"/>
  <c r="H687" i="1" s="1"/>
  <c r="H686" i="1" s="1"/>
  <c r="G690" i="1"/>
  <c r="G689" i="1" s="1"/>
  <c r="G688" i="1" s="1"/>
  <c r="G687" i="1" s="1"/>
  <c r="G686" i="1" s="1"/>
  <c r="I690" i="1"/>
  <c r="I689" i="1" s="1"/>
  <c r="I688" i="1" s="1"/>
  <c r="I687" i="1" s="1"/>
  <c r="I686" i="1" s="1"/>
  <c r="I683" i="1"/>
  <c r="I682" i="1" s="1"/>
  <c r="I681" i="1" s="1"/>
  <c r="I680" i="1" s="1"/>
  <c r="H683" i="1"/>
  <c r="H682" i="1" s="1"/>
  <c r="H681" i="1" s="1"/>
  <c r="H680" i="1" s="1"/>
  <c r="G683" i="1"/>
  <c r="G682" i="1" s="1"/>
  <c r="G681" i="1" s="1"/>
  <c r="G680" i="1" s="1"/>
  <c r="I678" i="1"/>
  <c r="H678" i="1"/>
  <c r="G678" i="1"/>
  <c r="I677" i="1"/>
  <c r="H677" i="1"/>
  <c r="G677" i="1"/>
  <c r="I675" i="1"/>
  <c r="I674" i="1" s="1"/>
  <c r="H675" i="1"/>
  <c r="H674" i="1" s="1"/>
  <c r="G675" i="1"/>
  <c r="G674" i="1" s="1"/>
  <c r="G669" i="1"/>
  <c r="G668" i="1" s="1"/>
  <c r="G667" i="1" s="1"/>
  <c r="G666" i="1" s="1"/>
  <c r="I664" i="1"/>
  <c r="I663" i="1" s="1"/>
  <c r="H664" i="1"/>
  <c r="H663" i="1" s="1"/>
  <c r="G664" i="1"/>
  <c r="G663" i="1" s="1"/>
  <c r="I661" i="1"/>
  <c r="H661" i="1"/>
  <c r="I641" i="1"/>
  <c r="I640" i="1" s="1"/>
  <c r="I639" i="1" s="1"/>
  <c r="I638" i="1" s="1"/>
  <c r="I632" i="1" s="1"/>
  <c r="H641" i="1"/>
  <c r="H640" i="1" s="1"/>
  <c r="H639" i="1" s="1"/>
  <c r="H638" i="1" s="1"/>
  <c r="H632" i="1" s="1"/>
  <c r="G641" i="1"/>
  <c r="G640" i="1" s="1"/>
  <c r="G639" i="1" s="1"/>
  <c r="G638" i="1" s="1"/>
  <c r="G632" i="1" s="1"/>
  <c r="I630" i="1"/>
  <c r="I629" i="1" s="1"/>
  <c r="I628" i="1" s="1"/>
  <c r="H630" i="1"/>
  <c r="H629" i="1" s="1"/>
  <c r="H628" i="1" s="1"/>
  <c r="H626" i="1" s="1"/>
  <c r="G630" i="1"/>
  <c r="G629" i="1" s="1"/>
  <c r="G628" i="1" s="1"/>
  <c r="G626" i="1" s="1"/>
  <c r="I623" i="1"/>
  <c r="I622" i="1" s="1"/>
  <c r="I621" i="1" s="1"/>
  <c r="I620" i="1" s="1"/>
  <c r="H623" i="1"/>
  <c r="H622" i="1" s="1"/>
  <c r="H621" i="1" s="1"/>
  <c r="H620" i="1" s="1"/>
  <c r="G623" i="1"/>
  <c r="G622" i="1" s="1"/>
  <c r="G621" i="1" s="1"/>
  <c r="G620" i="1" s="1"/>
  <c r="I618" i="1"/>
  <c r="I617" i="1" s="1"/>
  <c r="I616" i="1" s="1"/>
  <c r="I615" i="1" s="1"/>
  <c r="H618" i="1"/>
  <c r="H617" i="1" s="1"/>
  <c r="H616" i="1" s="1"/>
  <c r="H615" i="1" s="1"/>
  <c r="G618" i="1"/>
  <c r="G617" i="1" s="1"/>
  <c r="G616" i="1" s="1"/>
  <c r="G615" i="1" s="1"/>
  <c r="I613" i="1"/>
  <c r="H613" i="1"/>
  <c r="G613" i="1"/>
  <c r="I611" i="1"/>
  <c r="H611" i="1"/>
  <c r="G611" i="1"/>
  <c r="I604" i="1"/>
  <c r="I603" i="1" s="1"/>
  <c r="I602" i="1" s="1"/>
  <c r="I601" i="1" s="1"/>
  <c r="I600" i="1" s="1"/>
  <c r="H604" i="1"/>
  <c r="H603" i="1" s="1"/>
  <c r="H602" i="1" s="1"/>
  <c r="H601" i="1" s="1"/>
  <c r="H600" i="1" s="1"/>
  <c r="G604" i="1"/>
  <c r="G603" i="1" s="1"/>
  <c r="G602" i="1" s="1"/>
  <c r="G601" i="1" s="1"/>
  <c r="G600" i="1" s="1"/>
  <c r="I598" i="1"/>
  <c r="I597" i="1" s="1"/>
  <c r="H598" i="1"/>
  <c r="H597" i="1" s="1"/>
  <c r="G598" i="1"/>
  <c r="G597" i="1" s="1"/>
  <c r="I595" i="1"/>
  <c r="I594" i="1" s="1"/>
  <c r="H595" i="1"/>
  <c r="H594" i="1" s="1"/>
  <c r="G595" i="1"/>
  <c r="G594" i="1" s="1"/>
  <c r="G593" i="1"/>
  <c r="G592" i="1" s="1"/>
  <c r="G591" i="1" s="1"/>
  <c r="I592" i="1"/>
  <c r="I591" i="1" s="1"/>
  <c r="H592" i="1"/>
  <c r="H591" i="1" s="1"/>
  <c r="I589" i="1"/>
  <c r="I588" i="1" s="1"/>
  <c r="H589" i="1"/>
  <c r="H588" i="1" s="1"/>
  <c r="G589" i="1"/>
  <c r="G588" i="1" s="1"/>
  <c r="I583" i="1"/>
  <c r="I582" i="1" s="1"/>
  <c r="H583" i="1"/>
  <c r="H582" i="1" s="1"/>
  <c r="G583" i="1"/>
  <c r="G582" i="1" s="1"/>
  <c r="G581" i="1"/>
  <c r="G580" i="1" s="1"/>
  <c r="G579" i="1" s="1"/>
  <c r="I580" i="1"/>
  <c r="I579" i="1" s="1"/>
  <c r="H580" i="1"/>
  <c r="H579" i="1" s="1"/>
  <c r="I577" i="1"/>
  <c r="I576" i="1" s="1"/>
  <c r="H577" i="1"/>
  <c r="H576" i="1" s="1"/>
  <c r="G577" i="1"/>
  <c r="G576" i="1" s="1"/>
  <c r="I574" i="1"/>
  <c r="I573" i="1" s="1"/>
  <c r="H574" i="1"/>
  <c r="H573" i="1" s="1"/>
  <c r="G574" i="1"/>
  <c r="G573" i="1" s="1"/>
  <c r="I571" i="1"/>
  <c r="I570" i="1" s="1"/>
  <c r="H571" i="1"/>
  <c r="H570" i="1" s="1"/>
  <c r="G571" i="1"/>
  <c r="G570" i="1" s="1"/>
  <c r="G568" i="1"/>
  <c r="G567" i="1" s="1"/>
  <c r="I568" i="1"/>
  <c r="I567" i="1" s="1"/>
  <c r="H568" i="1"/>
  <c r="H567" i="1" s="1"/>
  <c r="I562" i="1"/>
  <c r="I561" i="1" s="1"/>
  <c r="H562" i="1"/>
  <c r="H561" i="1" s="1"/>
  <c r="G562" i="1"/>
  <c r="G561" i="1" s="1"/>
  <c r="I553" i="1"/>
  <c r="I552" i="1" s="1"/>
  <c r="H553" i="1"/>
  <c r="H552" i="1" s="1"/>
  <c r="G553" i="1"/>
  <c r="G552" i="1" s="1"/>
  <c r="I550" i="1"/>
  <c r="I549" i="1" s="1"/>
  <c r="H550" i="1"/>
  <c r="H549" i="1" s="1"/>
  <c r="G550" i="1"/>
  <c r="G549" i="1" s="1"/>
  <c r="G548" i="1" s="1"/>
  <c r="I543" i="1"/>
  <c r="H543" i="1"/>
  <c r="G543" i="1"/>
  <c r="I541" i="1"/>
  <c r="I540" i="1" s="1"/>
  <c r="I539" i="1" s="1"/>
  <c r="I538" i="1" s="1"/>
  <c r="H541" i="1"/>
  <c r="G541" i="1"/>
  <c r="I533" i="1"/>
  <c r="I532" i="1" s="1"/>
  <c r="H533" i="1"/>
  <c r="H532" i="1" s="1"/>
  <c r="G533" i="1"/>
  <c r="G532" i="1" s="1"/>
  <c r="G521" i="1"/>
  <c r="G520" i="1" s="1"/>
  <c r="G519" i="1" s="1"/>
  <c r="G518" i="1" s="1"/>
  <c r="G517" i="1" s="1"/>
  <c r="I521" i="1"/>
  <c r="I520" i="1" s="1"/>
  <c r="I519" i="1" s="1"/>
  <c r="I518" i="1" s="1"/>
  <c r="I517" i="1" s="1"/>
  <c r="H521" i="1"/>
  <c r="H520" i="1" s="1"/>
  <c r="H519" i="1" s="1"/>
  <c r="H518" i="1" s="1"/>
  <c r="H517" i="1" s="1"/>
  <c r="I515" i="1"/>
  <c r="I514" i="1" s="1"/>
  <c r="I513" i="1" s="1"/>
  <c r="I512" i="1" s="1"/>
  <c r="H515" i="1"/>
  <c r="H514" i="1" s="1"/>
  <c r="H513" i="1" s="1"/>
  <c r="H512" i="1" s="1"/>
  <c r="G515" i="1"/>
  <c r="G514" i="1" s="1"/>
  <c r="G513" i="1" s="1"/>
  <c r="G512" i="1" s="1"/>
  <c r="I510" i="1"/>
  <c r="I509" i="1" s="1"/>
  <c r="I508" i="1" s="1"/>
  <c r="I507" i="1" s="1"/>
  <c r="I506" i="1" s="1"/>
  <c r="H510" i="1"/>
  <c r="H509" i="1" s="1"/>
  <c r="H508" i="1" s="1"/>
  <c r="H507" i="1" s="1"/>
  <c r="G510" i="1"/>
  <c r="G509" i="1" s="1"/>
  <c r="G508" i="1" s="1"/>
  <c r="G507" i="1" s="1"/>
  <c r="I503" i="1"/>
  <c r="I502" i="1" s="1"/>
  <c r="I501" i="1" s="1"/>
  <c r="I500" i="1" s="1"/>
  <c r="I499" i="1" s="1"/>
  <c r="I498" i="1" s="1"/>
  <c r="I497" i="1" s="1"/>
  <c r="H503" i="1"/>
  <c r="H502" i="1" s="1"/>
  <c r="H501" i="1" s="1"/>
  <c r="H500" i="1" s="1"/>
  <c r="H499" i="1" s="1"/>
  <c r="H498" i="1" s="1"/>
  <c r="H497" i="1" s="1"/>
  <c r="G503" i="1"/>
  <c r="G502" i="1" s="1"/>
  <c r="G501" i="1" s="1"/>
  <c r="G500" i="1" s="1"/>
  <c r="G499" i="1" s="1"/>
  <c r="G498" i="1" s="1"/>
  <c r="G497" i="1" s="1"/>
  <c r="I493" i="1"/>
  <c r="I492" i="1" s="1"/>
  <c r="H493" i="1"/>
  <c r="H492" i="1" s="1"/>
  <c r="G493" i="1"/>
  <c r="G492" i="1" s="1"/>
  <c r="H490" i="1"/>
  <c r="I488" i="1"/>
  <c r="H488" i="1"/>
  <c r="G488" i="1"/>
  <c r="I485" i="1"/>
  <c r="I484" i="1" s="1"/>
  <c r="H485" i="1"/>
  <c r="H484" i="1" s="1"/>
  <c r="G485" i="1"/>
  <c r="G484" i="1" s="1"/>
  <c r="I482" i="1"/>
  <c r="H482" i="1"/>
  <c r="G482" i="1"/>
  <c r="I480" i="1"/>
  <c r="H480" i="1"/>
  <c r="G480" i="1"/>
  <c r="I477" i="1"/>
  <c r="I476" i="1" s="1"/>
  <c r="H477" i="1"/>
  <c r="H476" i="1" s="1"/>
  <c r="G477" i="1"/>
  <c r="G476" i="1" s="1"/>
  <c r="I474" i="1"/>
  <c r="I473" i="1" s="1"/>
  <c r="H474" i="1"/>
  <c r="H473" i="1" s="1"/>
  <c r="G474" i="1"/>
  <c r="G473" i="1" s="1"/>
  <c r="I471" i="1"/>
  <c r="I470" i="1" s="1"/>
  <c r="H471" i="1"/>
  <c r="H470" i="1" s="1"/>
  <c r="G471" i="1"/>
  <c r="G470" i="1" s="1"/>
  <c r="I461" i="1"/>
  <c r="I460" i="1" s="1"/>
  <c r="H461" i="1"/>
  <c r="H460" i="1" s="1"/>
  <c r="G461" i="1"/>
  <c r="G460" i="1" s="1"/>
  <c r="I451" i="1"/>
  <c r="I450" i="1" s="1"/>
  <c r="I449" i="1" s="1"/>
  <c r="I448" i="1" s="1"/>
  <c r="H451" i="1"/>
  <c r="H450" i="1" s="1"/>
  <c r="H449" i="1" s="1"/>
  <c r="H448" i="1" s="1"/>
  <c r="G451" i="1"/>
  <c r="G450" i="1" s="1"/>
  <c r="G449" i="1" s="1"/>
  <c r="G448" i="1" s="1"/>
  <c r="I446" i="1"/>
  <c r="I445" i="1" s="1"/>
  <c r="I444" i="1" s="1"/>
  <c r="I443" i="1" s="1"/>
  <c r="H446" i="1"/>
  <c r="H445" i="1" s="1"/>
  <c r="H444" i="1" s="1"/>
  <c r="H443" i="1" s="1"/>
  <c r="G446" i="1"/>
  <c r="G445" i="1" s="1"/>
  <c r="G444" i="1" s="1"/>
  <c r="G443" i="1" s="1"/>
  <c r="I441" i="1"/>
  <c r="I440" i="1" s="1"/>
  <c r="I439" i="1" s="1"/>
  <c r="I438" i="1" s="1"/>
  <c r="H441" i="1"/>
  <c r="H440" i="1" s="1"/>
  <c r="H439" i="1" s="1"/>
  <c r="H438" i="1" s="1"/>
  <c r="G441" i="1"/>
  <c r="G440" i="1" s="1"/>
  <c r="G439" i="1" s="1"/>
  <c r="G438" i="1" s="1"/>
  <c r="I436" i="1"/>
  <c r="I435" i="1" s="1"/>
  <c r="I434" i="1" s="1"/>
  <c r="I433" i="1" s="1"/>
  <c r="H436" i="1"/>
  <c r="H435" i="1" s="1"/>
  <c r="H434" i="1" s="1"/>
  <c r="H433" i="1" s="1"/>
  <c r="G436" i="1"/>
  <c r="G435" i="1" s="1"/>
  <c r="G434" i="1" s="1"/>
  <c r="G433" i="1" s="1"/>
  <c r="I431" i="1"/>
  <c r="I430" i="1" s="1"/>
  <c r="H431" i="1"/>
  <c r="H430" i="1" s="1"/>
  <c r="G431" i="1"/>
  <c r="G430" i="1" s="1"/>
  <c r="I428" i="1"/>
  <c r="I427" i="1" s="1"/>
  <c r="H428" i="1"/>
  <c r="H427" i="1" s="1"/>
  <c r="G428" i="1"/>
  <c r="G427" i="1" s="1"/>
  <c r="I425" i="1"/>
  <c r="I424" i="1" s="1"/>
  <c r="H425" i="1"/>
  <c r="H424" i="1" s="1"/>
  <c r="G425" i="1"/>
  <c r="G424" i="1" s="1"/>
  <c r="I422" i="1"/>
  <c r="I421" i="1" s="1"/>
  <c r="H422" i="1"/>
  <c r="H421" i="1" s="1"/>
  <c r="G422" i="1"/>
  <c r="G421" i="1" s="1"/>
  <c r="I417" i="1"/>
  <c r="I416" i="1" s="1"/>
  <c r="H417" i="1"/>
  <c r="H416" i="1" s="1"/>
  <c r="G417" i="1"/>
  <c r="G416" i="1" s="1"/>
  <c r="I414" i="1"/>
  <c r="I413" i="1" s="1"/>
  <c r="H414" i="1"/>
  <c r="H413" i="1" s="1"/>
  <c r="G414" i="1"/>
  <c r="G413" i="1" s="1"/>
  <c r="I411" i="1"/>
  <c r="I410" i="1" s="1"/>
  <c r="H411" i="1"/>
  <c r="H410" i="1" s="1"/>
  <c r="G411" i="1"/>
  <c r="G410" i="1" s="1"/>
  <c r="I406" i="1"/>
  <c r="I405" i="1" s="1"/>
  <c r="I404" i="1" s="1"/>
  <c r="I403" i="1" s="1"/>
  <c r="H406" i="1"/>
  <c r="H405" i="1" s="1"/>
  <c r="H404" i="1" s="1"/>
  <c r="H403" i="1" s="1"/>
  <c r="G406" i="1"/>
  <c r="G405" i="1" s="1"/>
  <c r="G404" i="1" s="1"/>
  <c r="G403" i="1" s="1"/>
  <c r="I401" i="1"/>
  <c r="I400" i="1" s="1"/>
  <c r="I399" i="1" s="1"/>
  <c r="I398" i="1" s="1"/>
  <c r="H401" i="1"/>
  <c r="H400" i="1" s="1"/>
  <c r="H399" i="1" s="1"/>
  <c r="H398" i="1" s="1"/>
  <c r="G401" i="1"/>
  <c r="G400" i="1" s="1"/>
  <c r="G399" i="1" s="1"/>
  <c r="G398" i="1" s="1"/>
  <c r="I395" i="1"/>
  <c r="I394" i="1" s="1"/>
  <c r="I393" i="1" s="1"/>
  <c r="I392" i="1" s="1"/>
  <c r="I391" i="1" s="1"/>
  <c r="H395" i="1"/>
  <c r="H394" i="1" s="1"/>
  <c r="H393" i="1" s="1"/>
  <c r="H392" i="1" s="1"/>
  <c r="H391" i="1" s="1"/>
  <c r="G395" i="1"/>
  <c r="G394" i="1" s="1"/>
  <c r="G393" i="1" s="1"/>
  <c r="G392" i="1" s="1"/>
  <c r="G391" i="1" s="1"/>
  <c r="I383" i="1"/>
  <c r="I382" i="1" s="1"/>
  <c r="H383" i="1"/>
  <c r="H382" i="1" s="1"/>
  <c r="H380" i="1" s="1"/>
  <c r="H379" i="1" s="1"/>
  <c r="G383" i="1"/>
  <c r="G382" i="1" s="1"/>
  <c r="G381" i="1" s="1"/>
  <c r="I377" i="1"/>
  <c r="I376" i="1" s="1"/>
  <c r="I375" i="1" s="1"/>
  <c r="I374" i="1" s="1"/>
  <c r="I373" i="1" s="1"/>
  <c r="H377" i="1"/>
  <c r="H376" i="1" s="1"/>
  <c r="H375" i="1" s="1"/>
  <c r="H374" i="1" s="1"/>
  <c r="H373" i="1" s="1"/>
  <c r="G377" i="1"/>
  <c r="G376" i="1" s="1"/>
  <c r="G375" i="1" s="1"/>
  <c r="G374" i="1" s="1"/>
  <c r="G373" i="1" s="1"/>
  <c r="I371" i="1"/>
  <c r="H371" i="1"/>
  <c r="G371" i="1"/>
  <c r="I369" i="1"/>
  <c r="H369" i="1"/>
  <c r="G369" i="1"/>
  <c r="I367" i="1"/>
  <c r="H367" i="1"/>
  <c r="G367" i="1"/>
  <c r="I361" i="1"/>
  <c r="I360" i="1" s="1"/>
  <c r="I359" i="1" s="1"/>
  <c r="I358" i="1" s="1"/>
  <c r="I357" i="1" s="1"/>
  <c r="H361" i="1"/>
  <c r="H360" i="1" s="1"/>
  <c r="H359" i="1" s="1"/>
  <c r="H358" i="1" s="1"/>
  <c r="H357" i="1" s="1"/>
  <c r="G361" i="1"/>
  <c r="G360" i="1" s="1"/>
  <c r="G359" i="1" s="1"/>
  <c r="G358" i="1" s="1"/>
  <c r="G357" i="1" s="1"/>
  <c r="I353" i="1"/>
  <c r="I352" i="1" s="1"/>
  <c r="H353" i="1"/>
  <c r="H352" i="1" s="1"/>
  <c r="G353" i="1"/>
  <c r="G352" i="1" s="1"/>
  <c r="I351" i="1"/>
  <c r="I350" i="1" s="1"/>
  <c r="H351" i="1"/>
  <c r="H350" i="1" s="1"/>
  <c r="G351" i="1"/>
  <c r="G350" i="1" s="1"/>
  <c r="I348" i="1"/>
  <c r="H348" i="1"/>
  <c r="G348" i="1"/>
  <c r="I340" i="1"/>
  <c r="I339" i="1" s="1"/>
  <c r="H340" i="1"/>
  <c r="H339" i="1" s="1"/>
  <c r="G340" i="1"/>
  <c r="G339" i="1" s="1"/>
  <c r="I338" i="1"/>
  <c r="I337" i="1" s="1"/>
  <c r="H338" i="1"/>
  <c r="H337" i="1" s="1"/>
  <c r="G338" i="1"/>
  <c r="G337" i="1" s="1"/>
  <c r="I336" i="1"/>
  <c r="I335" i="1" s="1"/>
  <c r="H336" i="1"/>
  <c r="H335" i="1" s="1"/>
  <c r="G336" i="1"/>
  <c r="G335" i="1" s="1"/>
  <c r="I334" i="1"/>
  <c r="I333" i="1" s="1"/>
  <c r="H334" i="1"/>
  <c r="H333" i="1" s="1"/>
  <c r="G334" i="1"/>
  <c r="G333" i="1" s="1"/>
  <c r="I331" i="1"/>
  <c r="H331" i="1"/>
  <c r="G331" i="1"/>
  <c r="I323" i="1"/>
  <c r="H323" i="1"/>
  <c r="G323" i="1"/>
  <c r="I322" i="1"/>
  <c r="I321" i="1" s="1"/>
  <c r="H322" i="1"/>
  <c r="H321" i="1" s="1"/>
  <c r="G322" i="1"/>
  <c r="G321" i="1" s="1"/>
  <c r="I320" i="1"/>
  <c r="I319" i="1" s="1"/>
  <c r="H320" i="1"/>
  <c r="H319" i="1" s="1"/>
  <c r="G320" i="1"/>
  <c r="G319" i="1" s="1"/>
  <c r="I310" i="1"/>
  <c r="H310" i="1"/>
  <c r="G310" i="1"/>
  <c r="I308" i="1"/>
  <c r="H308" i="1"/>
  <c r="G308" i="1"/>
  <c r="I297" i="1"/>
  <c r="H297" i="1"/>
  <c r="G297" i="1"/>
  <c r="I295" i="1"/>
  <c r="H295" i="1"/>
  <c r="G295" i="1"/>
  <c r="I293" i="1"/>
  <c r="H293" i="1"/>
  <c r="G293" i="1"/>
  <c r="I286" i="1"/>
  <c r="I285" i="1" s="1"/>
  <c r="I284" i="1" s="1"/>
  <c r="I283" i="1" s="1"/>
  <c r="H286" i="1"/>
  <c r="H285" i="1" s="1"/>
  <c r="H284" i="1" s="1"/>
  <c r="H283" i="1" s="1"/>
  <c r="G286" i="1"/>
  <c r="G285" i="1" s="1"/>
  <c r="G284" i="1" s="1"/>
  <c r="G283" i="1" s="1"/>
  <c r="I282" i="1"/>
  <c r="I281" i="1" s="1"/>
  <c r="I280" i="1" s="1"/>
  <c r="H282" i="1"/>
  <c r="H281" i="1" s="1"/>
  <c r="H280" i="1" s="1"/>
  <c r="G282" i="1"/>
  <c r="G281" i="1" s="1"/>
  <c r="G280" i="1" s="1"/>
  <c r="I275" i="1"/>
  <c r="H275" i="1"/>
  <c r="G275" i="1"/>
  <c r="I273" i="1"/>
  <c r="H273" i="1"/>
  <c r="G273" i="1"/>
  <c r="I271" i="1"/>
  <c r="H271" i="1"/>
  <c r="G271" i="1"/>
  <c r="I268" i="1"/>
  <c r="H268" i="1"/>
  <c r="G268" i="1"/>
  <c r="I266" i="1"/>
  <c r="H266" i="1"/>
  <c r="G266" i="1"/>
  <c r="I264" i="1"/>
  <c r="H264" i="1"/>
  <c r="G264" i="1"/>
  <c r="I261" i="1"/>
  <c r="H261" i="1"/>
  <c r="G261" i="1"/>
  <c r="I260" i="1"/>
  <c r="I259" i="1" s="1"/>
  <c r="H260" i="1"/>
  <c r="H259" i="1" s="1"/>
  <c r="G259" i="1"/>
  <c r="I257" i="1"/>
  <c r="H257" i="1"/>
  <c r="G257" i="1"/>
  <c r="I249" i="1"/>
  <c r="I248" i="1" s="1"/>
  <c r="I247" i="1" s="1"/>
  <c r="I246" i="1" s="1"/>
  <c r="I245" i="1" s="1"/>
  <c r="H249" i="1"/>
  <c r="H248" i="1" s="1"/>
  <c r="H247" i="1" s="1"/>
  <c r="H246" i="1" s="1"/>
  <c r="H245" i="1" s="1"/>
  <c r="G249" i="1"/>
  <c r="G248" i="1" s="1"/>
  <c r="G247" i="1" s="1"/>
  <c r="G246" i="1" s="1"/>
  <c r="G245" i="1" s="1"/>
  <c r="I243" i="1"/>
  <c r="I242" i="1" s="1"/>
  <c r="I241" i="1" s="1"/>
  <c r="I240" i="1" s="1"/>
  <c r="H243" i="1"/>
  <c r="H242" i="1" s="1"/>
  <c r="H241" i="1" s="1"/>
  <c r="H240" i="1" s="1"/>
  <c r="G243" i="1"/>
  <c r="G242" i="1" s="1"/>
  <c r="G241" i="1" s="1"/>
  <c r="G240" i="1" s="1"/>
  <c r="I238" i="1"/>
  <c r="H238" i="1"/>
  <c r="G238" i="1"/>
  <c r="I236" i="1"/>
  <c r="H236" i="1"/>
  <c r="G236" i="1"/>
  <c r="I231" i="1"/>
  <c r="H231" i="1"/>
  <c r="G231" i="1"/>
  <c r="I229" i="1"/>
  <c r="H229" i="1"/>
  <c r="G229" i="1"/>
  <c r="I223" i="1"/>
  <c r="I222" i="1" s="1"/>
  <c r="I221" i="1" s="1"/>
  <c r="I220" i="1" s="1"/>
  <c r="I219" i="1" s="1"/>
  <c r="I218" i="1" s="1"/>
  <c r="H223" i="1"/>
  <c r="H222" i="1" s="1"/>
  <c r="H221" i="1" s="1"/>
  <c r="H220" i="1" s="1"/>
  <c r="H219" i="1" s="1"/>
  <c r="H218" i="1" s="1"/>
  <c r="G223" i="1"/>
  <c r="G222" i="1" s="1"/>
  <c r="G221" i="1" s="1"/>
  <c r="G220" i="1" s="1"/>
  <c r="G219" i="1" s="1"/>
  <c r="G218" i="1" s="1"/>
  <c r="I215" i="1"/>
  <c r="I214" i="1" s="1"/>
  <c r="I213" i="1" s="1"/>
  <c r="I212" i="1" s="1"/>
  <c r="I211" i="1" s="1"/>
  <c r="I210" i="1" s="1"/>
  <c r="H215" i="1"/>
  <c r="H214" i="1" s="1"/>
  <c r="H213" i="1" s="1"/>
  <c r="H212" i="1" s="1"/>
  <c r="H211" i="1" s="1"/>
  <c r="H210" i="1" s="1"/>
  <c r="G215" i="1"/>
  <c r="G214" i="1" s="1"/>
  <c r="G213" i="1" s="1"/>
  <c r="G212" i="1" s="1"/>
  <c r="G211" i="1" s="1"/>
  <c r="G210" i="1" s="1"/>
  <c r="I207" i="1"/>
  <c r="H207" i="1"/>
  <c r="G207" i="1"/>
  <c r="I205" i="1"/>
  <c r="H205" i="1"/>
  <c r="G205" i="1"/>
  <c r="I200" i="1"/>
  <c r="I199" i="1" s="1"/>
  <c r="I198" i="1" s="1"/>
  <c r="I197" i="1" s="1"/>
  <c r="H200" i="1"/>
  <c r="H199" i="1" s="1"/>
  <c r="H198" i="1" s="1"/>
  <c r="H197" i="1" s="1"/>
  <c r="G200" i="1"/>
  <c r="G199" i="1" s="1"/>
  <c r="G198" i="1" s="1"/>
  <c r="G197" i="1" s="1"/>
  <c r="I194" i="1"/>
  <c r="I193" i="1" s="1"/>
  <c r="H194" i="1"/>
  <c r="H193" i="1" s="1"/>
  <c r="H191" i="1" s="1"/>
  <c r="H190" i="1" s="1"/>
  <c r="G194" i="1"/>
  <c r="G193" i="1" s="1"/>
  <c r="G191" i="1" s="1"/>
  <c r="G190" i="1" s="1"/>
  <c r="I188" i="1"/>
  <c r="I187" i="1" s="1"/>
  <c r="I186" i="1" s="1"/>
  <c r="I185" i="1" s="1"/>
  <c r="I184" i="1" s="1"/>
  <c r="H188" i="1"/>
  <c r="H187" i="1" s="1"/>
  <c r="H186" i="1" s="1"/>
  <c r="H185" i="1" s="1"/>
  <c r="H184" i="1" s="1"/>
  <c r="G188" i="1"/>
  <c r="G187" i="1" s="1"/>
  <c r="G186" i="1" s="1"/>
  <c r="G185" i="1" s="1"/>
  <c r="G184" i="1" s="1"/>
  <c r="I181" i="1"/>
  <c r="I180" i="1" s="1"/>
  <c r="I179" i="1" s="1"/>
  <c r="I178" i="1" s="1"/>
  <c r="H181" i="1"/>
  <c r="H180" i="1" s="1"/>
  <c r="H179" i="1" s="1"/>
  <c r="H178" i="1" s="1"/>
  <c r="G181" i="1"/>
  <c r="G180" i="1" s="1"/>
  <c r="G179" i="1" s="1"/>
  <c r="G178" i="1" s="1"/>
  <c r="I176" i="1"/>
  <c r="H176" i="1"/>
  <c r="G176" i="1"/>
  <c r="I174" i="1"/>
  <c r="H174" i="1"/>
  <c r="G174" i="1"/>
  <c r="I172" i="1"/>
  <c r="H172" i="1"/>
  <c r="G172" i="1"/>
  <c r="I167" i="1"/>
  <c r="I166" i="1" s="1"/>
  <c r="H167" i="1"/>
  <c r="H166" i="1" s="1"/>
  <c r="G167" i="1"/>
  <c r="G166" i="1" s="1"/>
  <c r="I164" i="1"/>
  <c r="I163" i="1" s="1"/>
  <c r="H164" i="1"/>
  <c r="H163" i="1" s="1"/>
  <c r="G164" i="1"/>
  <c r="G163" i="1" s="1"/>
  <c r="I161" i="1"/>
  <c r="H161" i="1"/>
  <c r="G161" i="1"/>
  <c r="I159" i="1"/>
  <c r="H159" i="1"/>
  <c r="G159" i="1"/>
  <c r="I156" i="1"/>
  <c r="I155" i="1" s="1"/>
  <c r="H156" i="1"/>
  <c r="H155" i="1" s="1"/>
  <c r="G156" i="1"/>
  <c r="G155" i="1" s="1"/>
  <c r="I150" i="1"/>
  <c r="I149" i="1" s="1"/>
  <c r="I148" i="1" s="1"/>
  <c r="I147" i="1" s="1"/>
  <c r="H150" i="1"/>
  <c r="H149" i="1" s="1"/>
  <c r="H148" i="1" s="1"/>
  <c r="H147" i="1" s="1"/>
  <c r="G150" i="1"/>
  <c r="G149" i="1" s="1"/>
  <c r="G148" i="1" s="1"/>
  <c r="G147" i="1" s="1"/>
  <c r="I145" i="1"/>
  <c r="I144" i="1" s="1"/>
  <c r="I143" i="1" s="1"/>
  <c r="I142" i="1" s="1"/>
  <c r="H145" i="1"/>
  <c r="H144" i="1" s="1"/>
  <c r="H143" i="1" s="1"/>
  <c r="H142" i="1" s="1"/>
  <c r="G145" i="1"/>
  <c r="G144" i="1" s="1"/>
  <c r="G143" i="1" s="1"/>
  <c r="G142" i="1" s="1"/>
  <c r="I140" i="1"/>
  <c r="H140" i="1"/>
  <c r="G140" i="1"/>
  <c r="I138" i="1"/>
  <c r="H138" i="1"/>
  <c r="G138" i="1"/>
  <c r="I132" i="1"/>
  <c r="H132" i="1"/>
  <c r="G132" i="1"/>
  <c r="I130" i="1"/>
  <c r="H130" i="1"/>
  <c r="G130" i="1"/>
  <c r="I125" i="1"/>
  <c r="I124" i="1" s="1"/>
  <c r="H125" i="1"/>
  <c r="H124" i="1" s="1"/>
  <c r="G125" i="1"/>
  <c r="G124" i="1" s="1"/>
  <c r="I122" i="1"/>
  <c r="H122" i="1"/>
  <c r="G122" i="1"/>
  <c r="I120" i="1"/>
  <c r="H120" i="1"/>
  <c r="G120" i="1"/>
  <c r="I118" i="1"/>
  <c r="H118" i="1"/>
  <c r="G118" i="1"/>
  <c r="I116" i="1"/>
  <c r="I115" i="1" s="1"/>
  <c r="I114" i="1" s="1"/>
  <c r="H116" i="1"/>
  <c r="H115" i="1" s="1"/>
  <c r="H114" i="1" s="1"/>
  <c r="G116" i="1"/>
  <c r="G115" i="1" s="1"/>
  <c r="G114" i="1" s="1"/>
  <c r="I108" i="1"/>
  <c r="I107" i="1" s="1"/>
  <c r="I106" i="1" s="1"/>
  <c r="I105" i="1" s="1"/>
  <c r="H108" i="1"/>
  <c r="H107" i="1" s="1"/>
  <c r="H106" i="1" s="1"/>
  <c r="H105" i="1" s="1"/>
  <c r="G108" i="1"/>
  <c r="G107" i="1" s="1"/>
  <c r="G106" i="1" s="1"/>
  <c r="G105" i="1" s="1"/>
  <c r="I103" i="1"/>
  <c r="I102" i="1" s="1"/>
  <c r="I101" i="1" s="1"/>
  <c r="I100" i="1" s="1"/>
  <c r="H103" i="1"/>
  <c r="H102" i="1" s="1"/>
  <c r="H101" i="1" s="1"/>
  <c r="H100" i="1" s="1"/>
  <c r="G103" i="1"/>
  <c r="G102" i="1" s="1"/>
  <c r="G101" i="1" s="1"/>
  <c r="G100" i="1" s="1"/>
  <c r="I98" i="1"/>
  <c r="I97" i="1" s="1"/>
  <c r="I96" i="1" s="1"/>
  <c r="H98" i="1"/>
  <c r="H97" i="1" s="1"/>
  <c r="H96" i="1" s="1"/>
  <c r="G98" i="1"/>
  <c r="G97" i="1" s="1"/>
  <c r="G96" i="1" s="1"/>
  <c r="I91" i="1"/>
  <c r="I90" i="1" s="1"/>
  <c r="H91" i="1"/>
  <c r="H90" i="1" s="1"/>
  <c r="G91" i="1"/>
  <c r="G90" i="1" s="1"/>
  <c r="I76" i="1"/>
  <c r="H76" i="1"/>
  <c r="G76" i="1"/>
  <c r="I74" i="1"/>
  <c r="H74" i="1"/>
  <c r="G74" i="1"/>
  <c r="I71" i="1"/>
  <c r="I70" i="1" s="1"/>
  <c r="H71" i="1"/>
  <c r="H70" i="1" s="1"/>
  <c r="G71" i="1"/>
  <c r="G70" i="1" s="1"/>
  <c r="I63" i="1"/>
  <c r="I62" i="1" s="1"/>
  <c r="I61" i="1" s="1"/>
  <c r="I60" i="1" s="1"/>
  <c r="H63" i="1"/>
  <c r="H62" i="1" s="1"/>
  <c r="H61" i="1" s="1"/>
  <c r="H60" i="1" s="1"/>
  <c r="G62" i="1"/>
  <c r="G61" i="1" s="1"/>
  <c r="G60" i="1" s="1"/>
  <c r="I55" i="1"/>
  <c r="I54" i="1" s="1"/>
  <c r="I53" i="1" s="1"/>
  <c r="I52" i="1" s="1"/>
  <c r="H55" i="1"/>
  <c r="H54" i="1" s="1"/>
  <c r="H53" i="1" s="1"/>
  <c r="H52" i="1" s="1"/>
  <c r="G55" i="1"/>
  <c r="G54" i="1" s="1"/>
  <c r="G53" i="1" s="1"/>
  <c r="G52" i="1" s="1"/>
  <c r="I50" i="1"/>
  <c r="I49" i="1" s="1"/>
  <c r="I48" i="1" s="1"/>
  <c r="I47" i="1" s="1"/>
  <c r="H50" i="1"/>
  <c r="H49" i="1" s="1"/>
  <c r="H48" i="1" s="1"/>
  <c r="H47" i="1" s="1"/>
  <c r="G50" i="1"/>
  <c r="G49" i="1" s="1"/>
  <c r="G48" i="1" s="1"/>
  <c r="G47" i="1" s="1"/>
  <c r="I45" i="1"/>
  <c r="H45" i="1"/>
  <c r="H43" i="1" s="1"/>
  <c r="H42" i="1" s="1"/>
  <c r="G45" i="1"/>
  <c r="G43" i="1" s="1"/>
  <c r="G42" i="1" s="1"/>
  <c r="I38" i="1"/>
  <c r="I37" i="1" s="1"/>
  <c r="I36" i="1" s="1"/>
  <c r="I35" i="1" s="1"/>
  <c r="H38" i="1"/>
  <c r="H37" i="1" s="1"/>
  <c r="H36" i="1" s="1"/>
  <c r="H35" i="1" s="1"/>
  <c r="G37" i="1"/>
  <c r="G36" i="1" s="1"/>
  <c r="G35" i="1" s="1"/>
  <c r="I29" i="1"/>
  <c r="I28" i="1" s="1"/>
  <c r="H29" i="1"/>
  <c r="H28" i="1" s="1"/>
  <c r="G29" i="1"/>
  <c r="G28" i="1" s="1"/>
  <c r="I27" i="1"/>
  <c r="I26" i="1" s="1"/>
  <c r="H27" i="1"/>
  <c r="H26" i="1" s="1"/>
  <c r="G27" i="1"/>
  <c r="G26" i="1" s="1"/>
  <c r="G25" i="1"/>
  <c r="G24" i="1" s="1"/>
  <c r="I24" i="1"/>
  <c r="H24" i="1"/>
  <c r="I129" i="1" l="1"/>
  <c r="I128" i="1" s="1"/>
  <c r="I127" i="1" s="1"/>
  <c r="I784" i="1"/>
  <c r="I783" i="1" s="1"/>
  <c r="H506" i="1"/>
  <c r="I548" i="1"/>
  <c r="H548" i="1"/>
  <c r="I587" i="1"/>
  <c r="I586" i="1" s="1"/>
  <c r="I585" i="1" s="1"/>
  <c r="G380" i="1"/>
  <c r="G379" i="1" s="1"/>
  <c r="G610" i="1"/>
  <c r="G609" i="1" s="1"/>
  <c r="G608" i="1" s="1"/>
  <c r="G607" i="1" s="1"/>
  <c r="G606" i="1" s="1"/>
  <c r="I347" i="1"/>
  <c r="I346" i="1" s="1"/>
  <c r="I345" i="1" s="1"/>
  <c r="I344" i="1" s="1"/>
  <c r="I343" i="1" s="1"/>
  <c r="I342" i="1" s="1"/>
  <c r="I479" i="1"/>
  <c r="H347" i="1"/>
  <c r="H346" i="1" s="1"/>
  <c r="H345" i="1" s="1"/>
  <c r="H344" i="1" s="1"/>
  <c r="H343" i="1" s="1"/>
  <c r="H342" i="1" s="1"/>
  <c r="H547" i="1"/>
  <c r="H546" i="1" s="1"/>
  <c r="G347" i="1"/>
  <c r="G346" i="1" s="1"/>
  <c r="G345" i="1" s="1"/>
  <c r="G344" i="1" s="1"/>
  <c r="G343" i="1" s="1"/>
  <c r="G342" i="1" s="1"/>
  <c r="I366" i="1"/>
  <c r="I365" i="1" s="1"/>
  <c r="I364" i="1" s="1"/>
  <c r="I363" i="1" s="1"/>
  <c r="G560" i="1"/>
  <c r="G559" i="1" s="1"/>
  <c r="G558" i="1" s="1"/>
  <c r="I673" i="1"/>
  <c r="I672" i="1" s="1"/>
  <c r="I671" i="1" s="1"/>
  <c r="G587" i="1"/>
  <c r="G586" i="1" s="1"/>
  <c r="G585" i="1" s="1"/>
  <c r="I694" i="1"/>
  <c r="I693" i="1" s="1"/>
  <c r="I692" i="1" s="1"/>
  <c r="I685" i="1" s="1"/>
  <c r="H722" i="1"/>
  <c r="H721" i="1" s="1"/>
  <c r="H720" i="1" s="1"/>
  <c r="H719" i="1" s="1"/>
  <c r="H718" i="1" s="1"/>
  <c r="H747" i="1"/>
  <c r="H746" i="1" s="1"/>
  <c r="H745" i="1" s="1"/>
  <c r="H744" i="1" s="1"/>
  <c r="H743" i="1" s="1"/>
  <c r="G44" i="1"/>
  <c r="G73" i="1"/>
  <c r="G59" i="1" s="1"/>
  <c r="G58" i="1" s="1"/>
  <c r="G57" i="1" s="1"/>
  <c r="H117" i="1"/>
  <c r="H113" i="1" s="1"/>
  <c r="H112" i="1" s="1"/>
  <c r="H111" i="1" s="1"/>
  <c r="G137" i="1"/>
  <c r="G136" i="1" s="1"/>
  <c r="G135" i="1" s="1"/>
  <c r="G134" i="1" s="1"/>
  <c r="I610" i="1"/>
  <c r="I609" i="1" s="1"/>
  <c r="I608" i="1" s="1"/>
  <c r="I607" i="1" s="1"/>
  <c r="I606" i="1" s="1"/>
  <c r="G722" i="1"/>
  <c r="G721" i="1" s="1"/>
  <c r="G720" i="1" s="1"/>
  <c r="G719" i="1" s="1"/>
  <c r="G718" i="1" s="1"/>
  <c r="H656" i="1"/>
  <c r="H655" i="1" s="1"/>
  <c r="H654" i="1" s="1"/>
  <c r="H648" i="1" s="1"/>
  <c r="H694" i="1"/>
  <c r="H693" i="1" s="1"/>
  <c r="H692" i="1" s="1"/>
  <c r="H685" i="1" s="1"/>
  <c r="H129" i="1"/>
  <c r="H128" i="1" s="1"/>
  <c r="H127" i="1" s="1"/>
  <c r="G204" i="1"/>
  <c r="G203" i="1" s="1"/>
  <c r="G202" i="1" s="1"/>
  <c r="G196" i="1" s="1"/>
  <c r="G183" i="1" s="1"/>
  <c r="H673" i="1"/>
  <c r="H672" i="1" s="1"/>
  <c r="H671" i="1" s="1"/>
  <c r="G673" i="1"/>
  <c r="G672" i="1" s="1"/>
  <c r="G671" i="1" s="1"/>
  <c r="I270" i="1"/>
  <c r="G694" i="1"/>
  <c r="G693" i="1" s="1"/>
  <c r="G692" i="1" s="1"/>
  <c r="G685" i="1" s="1"/>
  <c r="I776" i="1"/>
  <c r="I775" i="1" s="1"/>
  <c r="I487" i="1"/>
  <c r="I763" i="1"/>
  <c r="I762" i="1" s="1"/>
  <c r="I761" i="1" s="1"/>
  <c r="I754" i="1" s="1"/>
  <c r="I204" i="1"/>
  <c r="I203" i="1" s="1"/>
  <c r="I202" i="1" s="1"/>
  <c r="I196" i="1" s="1"/>
  <c r="I235" i="1"/>
  <c r="I234" i="1" s="1"/>
  <c r="I233" i="1" s="1"/>
  <c r="G256" i="1"/>
  <c r="I263" i="1"/>
  <c r="G409" i="1"/>
  <c r="G408" i="1" s="1"/>
  <c r="H540" i="1"/>
  <c r="H539" i="1" s="1"/>
  <c r="H538" i="1" s="1"/>
  <c r="I560" i="1"/>
  <c r="I559" i="1" s="1"/>
  <c r="I558" i="1" s="1"/>
  <c r="H732" i="1"/>
  <c r="H731" i="1" s="1"/>
  <c r="H730" i="1" s="1"/>
  <c r="H729" i="1" s="1"/>
  <c r="G330" i="1"/>
  <c r="G329" i="1" s="1"/>
  <c r="G328" i="1" s="1"/>
  <c r="G327" i="1" s="1"/>
  <c r="G326" i="1" s="1"/>
  <c r="G325" i="1" s="1"/>
  <c r="H256" i="1"/>
  <c r="H479" i="1"/>
  <c r="H560" i="1"/>
  <c r="H158" i="1"/>
  <c r="H154" i="1" s="1"/>
  <c r="G171" i="1"/>
  <c r="G170" i="1" s="1"/>
  <c r="G169" i="1" s="1"/>
  <c r="H204" i="1"/>
  <c r="H203" i="1" s="1"/>
  <c r="H202" i="1" s="1"/>
  <c r="H196" i="1" s="1"/>
  <c r="H183" i="1" s="1"/>
  <c r="I228" i="1"/>
  <c r="I227" i="1" s="1"/>
  <c r="I226" i="1" s="1"/>
  <c r="G235" i="1"/>
  <c r="G234" i="1" s="1"/>
  <c r="G233" i="1" s="1"/>
  <c r="G270" i="1"/>
  <c r="H270" i="1"/>
  <c r="I656" i="1"/>
  <c r="I655" i="1" s="1"/>
  <c r="I654" i="1" s="1"/>
  <c r="I648" i="1" s="1"/>
  <c r="I380" i="1"/>
  <c r="I379" i="1" s="1"/>
  <c r="I381" i="1"/>
  <c r="I23" i="1"/>
  <c r="I22" i="1" s="1"/>
  <c r="G763" i="1"/>
  <c r="G762" i="1" s="1"/>
  <c r="G761" i="1" s="1"/>
  <c r="G754" i="1" s="1"/>
  <c r="I318" i="1"/>
  <c r="I317" i="1" s="1"/>
  <c r="I316" i="1" s="1"/>
  <c r="I315" i="1" s="1"/>
  <c r="I314" i="1" s="1"/>
  <c r="I313" i="1" s="1"/>
  <c r="I312" i="1" s="1"/>
  <c r="I732" i="1"/>
  <c r="I731" i="1" s="1"/>
  <c r="I730" i="1" s="1"/>
  <c r="I729" i="1" s="1"/>
  <c r="H23" i="1"/>
  <c r="H21" i="1" s="1"/>
  <c r="H20" i="1" s="1"/>
  <c r="H19" i="1" s="1"/>
  <c r="H18" i="1" s="1"/>
  <c r="I307" i="1"/>
  <c r="I306" i="1" s="1"/>
  <c r="I305" i="1" s="1"/>
  <c r="I304" i="1" s="1"/>
  <c r="I299" i="1" s="1"/>
  <c r="H409" i="1"/>
  <c r="H408" i="1" s="1"/>
  <c r="G487" i="1"/>
  <c r="G547" i="1"/>
  <c r="G546" i="1" s="1"/>
  <c r="G117" i="1"/>
  <c r="G113" i="1" s="1"/>
  <c r="G112" i="1" s="1"/>
  <c r="G111" i="1" s="1"/>
  <c r="I117" i="1"/>
  <c r="I113" i="1" s="1"/>
  <c r="I112" i="1" s="1"/>
  <c r="I111" i="1" s="1"/>
  <c r="I110" i="1" s="1"/>
  <c r="G158" i="1"/>
  <c r="G154" i="1" s="1"/>
  <c r="H228" i="1"/>
  <c r="H227" i="1" s="1"/>
  <c r="H226" i="1" s="1"/>
  <c r="G263" i="1"/>
  <c r="H263" i="1"/>
  <c r="G307" i="1"/>
  <c r="G306" i="1" s="1"/>
  <c r="G305" i="1" s="1"/>
  <c r="G304" i="1" s="1"/>
  <c r="G299" i="1" s="1"/>
  <c r="G318" i="1"/>
  <c r="G317" i="1" s="1"/>
  <c r="G316" i="1" s="1"/>
  <c r="G315" i="1" s="1"/>
  <c r="G314" i="1" s="1"/>
  <c r="G313" i="1" s="1"/>
  <c r="G312" i="1" s="1"/>
  <c r="H318" i="1"/>
  <c r="H317" i="1" s="1"/>
  <c r="H316" i="1" s="1"/>
  <c r="H315" i="1" s="1"/>
  <c r="H314" i="1" s="1"/>
  <c r="H313" i="1" s="1"/>
  <c r="H312" i="1" s="1"/>
  <c r="H381" i="1"/>
  <c r="I547" i="1"/>
  <c r="I546" i="1" s="1"/>
  <c r="H627" i="1"/>
  <c r="G656" i="1"/>
  <c r="G655" i="1" s="1"/>
  <c r="G654" i="1" s="1"/>
  <c r="G648" i="1" s="1"/>
  <c r="G732" i="1"/>
  <c r="G731" i="1" s="1"/>
  <c r="G730" i="1" s="1"/>
  <c r="G729" i="1" s="1"/>
  <c r="G129" i="1"/>
  <c r="G128" i="1" s="1"/>
  <c r="G127" i="1" s="1"/>
  <c r="I137" i="1"/>
  <c r="I136" i="1" s="1"/>
  <c r="I135" i="1" s="1"/>
  <c r="I134" i="1" s="1"/>
  <c r="I158" i="1"/>
  <c r="I154" i="1" s="1"/>
  <c r="G784" i="1"/>
  <c r="G783" i="1" s="1"/>
  <c r="G774" i="1" s="1"/>
  <c r="G773" i="1" s="1"/>
  <c r="H44" i="1"/>
  <c r="H73" i="1"/>
  <c r="H59" i="1" s="1"/>
  <c r="H171" i="1"/>
  <c r="H170" i="1" s="1"/>
  <c r="H169" i="1" s="1"/>
  <c r="G292" i="1"/>
  <c r="G291" i="1" s="1"/>
  <c r="G290" i="1" s="1"/>
  <c r="G289" i="1" s="1"/>
  <c r="G288" i="1" s="1"/>
  <c r="H330" i="1"/>
  <c r="H329" i="1" s="1"/>
  <c r="H328" i="1" s="1"/>
  <c r="H327" i="1" s="1"/>
  <c r="H326" i="1" s="1"/>
  <c r="H325" i="1" s="1"/>
  <c r="G420" i="1"/>
  <c r="G419" i="1" s="1"/>
  <c r="G506" i="1"/>
  <c r="I722" i="1"/>
  <c r="I721" i="1" s="1"/>
  <c r="I720" i="1" s="1"/>
  <c r="I719" i="1" s="1"/>
  <c r="I718" i="1" s="1"/>
  <c r="I747" i="1"/>
  <c r="I746" i="1" s="1"/>
  <c r="I745" i="1" s="1"/>
  <c r="I744" i="1" s="1"/>
  <c r="I743" i="1" s="1"/>
  <c r="G531" i="1"/>
  <c r="G530" i="1" s="1"/>
  <c r="G192" i="1"/>
  <c r="G479" i="1"/>
  <c r="H34" i="1"/>
  <c r="H33" i="1" s="1"/>
  <c r="H32" i="1" s="1"/>
  <c r="G34" i="1"/>
  <c r="G33" i="1" s="1"/>
  <c r="G32" i="1" s="1"/>
  <c r="H531" i="1"/>
  <c r="H530" i="1" s="1"/>
  <c r="I44" i="1"/>
  <c r="I43" i="1"/>
  <c r="I42" i="1" s="1"/>
  <c r="I192" i="1"/>
  <c r="I191" i="1"/>
  <c r="I190" i="1" s="1"/>
  <c r="I34" i="1"/>
  <c r="I627" i="1"/>
  <c r="I626" i="1"/>
  <c r="G23" i="1"/>
  <c r="I73" i="1"/>
  <c r="I59" i="1" s="1"/>
  <c r="H763" i="1"/>
  <c r="H762" i="1" s="1"/>
  <c r="H761" i="1" s="1"/>
  <c r="H754" i="1" s="1"/>
  <c r="H192" i="1"/>
  <c r="I330" i="1"/>
  <c r="I329" i="1" s="1"/>
  <c r="I328" i="1" s="1"/>
  <c r="I327" i="1" s="1"/>
  <c r="I326" i="1" s="1"/>
  <c r="I325" i="1" s="1"/>
  <c r="H420" i="1"/>
  <c r="H419" i="1" s="1"/>
  <c r="H559" i="1"/>
  <c r="H558" i="1" s="1"/>
  <c r="G627" i="1"/>
  <c r="G228" i="1"/>
  <c r="G227" i="1" s="1"/>
  <c r="G226" i="1" s="1"/>
  <c r="I256" i="1"/>
  <c r="H366" i="1"/>
  <c r="H365" i="1" s="1"/>
  <c r="H364" i="1" s="1"/>
  <c r="H363" i="1" s="1"/>
  <c r="I420" i="1"/>
  <c r="I419" i="1" s="1"/>
  <c r="H487" i="1"/>
  <c r="I531" i="1"/>
  <c r="I530" i="1" s="1"/>
  <c r="I529" i="1" s="1"/>
  <c r="I505" i="1" s="1"/>
  <c r="H610" i="1"/>
  <c r="H609" i="1" s="1"/>
  <c r="H608" i="1" s="1"/>
  <c r="H607" i="1" s="1"/>
  <c r="H606" i="1" s="1"/>
  <c r="G747" i="1"/>
  <c r="G746" i="1" s="1"/>
  <c r="G745" i="1" s="1"/>
  <c r="G744" i="1" s="1"/>
  <c r="G743" i="1" s="1"/>
  <c r="H137" i="1"/>
  <c r="H136" i="1" s="1"/>
  <c r="H135" i="1" s="1"/>
  <c r="H134" i="1" s="1"/>
  <c r="I171" i="1"/>
  <c r="I170" i="1" s="1"/>
  <c r="I169" i="1" s="1"/>
  <c r="H235" i="1"/>
  <c r="H234" i="1" s="1"/>
  <c r="H233" i="1" s="1"/>
  <c r="H292" i="1"/>
  <c r="H291" i="1" s="1"/>
  <c r="H290" i="1" s="1"/>
  <c r="H289" i="1" s="1"/>
  <c r="H288" i="1" s="1"/>
  <c r="I292" i="1"/>
  <c r="I291" i="1" s="1"/>
  <c r="I290" i="1" s="1"/>
  <c r="I289" i="1" s="1"/>
  <c r="I288" i="1" s="1"/>
  <c r="H307" i="1"/>
  <c r="H306" i="1" s="1"/>
  <c r="H305" i="1" s="1"/>
  <c r="H304" i="1" s="1"/>
  <c r="H299" i="1" s="1"/>
  <c r="G366" i="1"/>
  <c r="G365" i="1" s="1"/>
  <c r="G364" i="1" s="1"/>
  <c r="G363" i="1" s="1"/>
  <c r="I409" i="1"/>
  <c r="I408" i="1" s="1"/>
  <c r="G540" i="1"/>
  <c r="G539" i="1" s="1"/>
  <c r="G538" i="1" s="1"/>
  <c r="H587" i="1"/>
  <c r="H586" i="1" s="1"/>
  <c r="H585" i="1" s="1"/>
  <c r="H784" i="1"/>
  <c r="H783" i="1" s="1"/>
  <c r="H774" i="1" s="1"/>
  <c r="H773" i="1" s="1"/>
  <c r="G356" i="1" l="1"/>
  <c r="I356" i="1"/>
  <c r="I774" i="1"/>
  <c r="I773" i="1" s="1"/>
  <c r="H717" i="1"/>
  <c r="G625" i="1"/>
  <c r="I225" i="1"/>
  <c r="I217" i="1" s="1"/>
  <c r="G225" i="1"/>
  <c r="G217" i="1" s="1"/>
  <c r="H459" i="1"/>
  <c r="H458" i="1" s="1"/>
  <c r="H397" i="1" s="1"/>
  <c r="H356" i="1" s="1"/>
  <c r="I717" i="1"/>
  <c r="I459" i="1"/>
  <c r="I458" i="1" s="1"/>
  <c r="I397" i="1" s="1"/>
  <c r="H22" i="1"/>
  <c r="H110" i="1"/>
  <c r="I21" i="1"/>
  <c r="I20" i="1" s="1"/>
  <c r="I19" i="1" s="1"/>
  <c r="I18" i="1" s="1"/>
  <c r="G459" i="1"/>
  <c r="G458" i="1" s="1"/>
  <c r="G397" i="1" s="1"/>
  <c r="G255" i="1"/>
  <c r="G254" i="1" s="1"/>
  <c r="G253" i="1" s="1"/>
  <c r="G252" i="1" s="1"/>
  <c r="G251" i="1" s="1"/>
  <c r="G209" i="1" s="1"/>
  <c r="G529" i="1"/>
  <c r="G505" i="1" s="1"/>
  <c r="G545" i="1"/>
  <c r="I545" i="1"/>
  <c r="H545" i="1"/>
  <c r="I33" i="1"/>
  <c r="I32" i="1" s="1"/>
  <c r="H625" i="1"/>
  <c r="I183" i="1"/>
  <c r="G717" i="1"/>
  <c r="H529" i="1"/>
  <c r="H505" i="1" s="1"/>
  <c r="G110" i="1"/>
  <c r="G153" i="1"/>
  <c r="G152" i="1" s="1"/>
  <c r="H153" i="1"/>
  <c r="H152" i="1" s="1"/>
  <c r="I255" i="1"/>
  <c r="I254" i="1" s="1"/>
  <c r="I253" i="1" s="1"/>
  <c r="I252" i="1" s="1"/>
  <c r="I251" i="1" s="1"/>
  <c r="I209" i="1" s="1"/>
  <c r="H58" i="1"/>
  <c r="H57" i="1" s="1"/>
  <c r="H225" i="1"/>
  <c r="H217" i="1" s="1"/>
  <c r="H742" i="1"/>
  <c r="H255" i="1"/>
  <c r="H254" i="1" s="1"/>
  <c r="H253" i="1" s="1"/>
  <c r="H252" i="1" s="1"/>
  <c r="H251" i="1" s="1"/>
  <c r="I58" i="1"/>
  <c r="I57" i="1" s="1"/>
  <c r="I742" i="1"/>
  <c r="I153" i="1"/>
  <c r="I152" i="1" s="1"/>
  <c r="G742" i="1"/>
  <c r="I625" i="1"/>
  <c r="G22" i="1"/>
  <c r="G21" i="1"/>
  <c r="G20" i="1" s="1"/>
  <c r="G19" i="1" s="1"/>
  <c r="G18" i="1" s="1"/>
  <c r="G31" i="1" l="1"/>
  <c r="G30" i="1" s="1"/>
  <c r="I31" i="1"/>
  <c r="I30" i="1" s="1"/>
  <c r="G355" i="1"/>
  <c r="I355" i="1"/>
  <c r="H209" i="1"/>
  <c r="H355" i="1"/>
  <c r="H31" i="1"/>
  <c r="H30" i="1" s="1"/>
  <c r="G791" i="1" l="1"/>
  <c r="I791" i="1"/>
  <c r="H791" i="1"/>
</calcChain>
</file>

<file path=xl/sharedStrings.xml><?xml version="1.0" encoding="utf-8"?>
<sst xmlns="http://schemas.openxmlformats.org/spreadsheetml/2006/main" count="4662" uniqueCount="532">
  <si>
    <t>Приложение 4</t>
  </si>
  <si>
    <t>к муниципальному правовому акту</t>
  </si>
  <si>
    <t>Партизанского муниципального округа</t>
  </si>
  <si>
    <t>от 19.12.2024  № 274 - МПА</t>
  </si>
  <si>
    <t>Распределение</t>
  </si>
  <si>
    <t>бюджетных ассигнований из бюджета муниципального округа на 2025 год  и плановый период 2026 и 2027 годов в ведомственной структуре расходов бюджета Партизанского муниципального округа</t>
  </si>
  <si>
    <t>(рублей)</t>
  </si>
  <si>
    <t>Наименование</t>
  </si>
  <si>
    <t>Ве-домс-тво</t>
  </si>
  <si>
    <t>Раз-дел</t>
  </si>
  <si>
    <t>Под-раз-дел</t>
  </si>
  <si>
    <t>Целевая статья</t>
  </si>
  <si>
    <t>Вид рас-ходов</t>
  </si>
  <si>
    <t xml:space="preserve">Сумма </t>
  </si>
  <si>
    <t>2025 год</t>
  </si>
  <si>
    <t>2026 год</t>
  </si>
  <si>
    <t>2027 год</t>
  </si>
  <si>
    <t>Финансовое управление администрации Партизанского муниципального округа Приморского края</t>
  </si>
  <si>
    <t>555</t>
  </si>
  <si>
    <t>00</t>
  </si>
  <si>
    <t>0000000000</t>
  </si>
  <si>
    <t>000</t>
  </si>
  <si>
    <t>ОБЩЕГОСУДАРСТВЕННЫЕ ВОПРОСЫ</t>
  </si>
  <si>
    <t>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</si>
  <si>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</si>
  <si>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</si>
  <si>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</si>
  <si>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</si>
  <si>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</si>
  <si>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</si>
  <si>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Руководство и управление в сфере установленных функций органов местного самоуправления Партизанского муниципального округа</t>
  </si>
  <si>
    <t>9999910020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</si>
  <si>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</si>
  <si>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</si>
  <si>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Расходы на выплаты персоналу государственных (муниципальных) органов </t>
  </si>
  <si>
    <t>120</t>
  </si>
  <si>
    <t>Закупка товаров, работ и услуг для обеспечения государственных (муниципальных) нужд</t>
  </si>
  <si>
    <t>200</t>
  </si>
  <si>
    <t xml:space="preserve">Иные закупки товаров, работ и услуг для обеспечения государственных (муниципальных) нужд 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</si>
  <si>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</si>
  <si>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</si>
  <si>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</si>
  <si>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</si>
  <si>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</si>
  <si>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Муниципальное казённое учреждение "Управление образования" Партизанского муниципального округа Приморского края</t>
  </si>
  <si>
    <t>557</t>
  </si>
  <si>
    <t>ОБРАЗОВАНИЕ</t>
  </si>
  <si>
    <t>07</t>
  </si>
  <si>
    <t>Дошкольное образование</t>
  </si>
  <si>
    <t xml:space="preserve">Муниципальная программа "Развитие образования Партизанского муниципального округа" на 2022-2027 годы </t>
  </si>
  <si>
    <t>0200000000</t>
  </si>
  <si>
    <t xml:space="preserve">Подпрограмма "Развитие системы дошкольного образования" </t>
  </si>
  <si>
    <t>0210000000</t>
  </si>
  <si>
    <t>Расходы на обеспечение деятельности (оказание услуг, выполнение работ) муниципальных учреждений</t>
  </si>
  <si>
    <t>0210140000</t>
  </si>
  <si>
    <t>Детские дошкольные учреждения</t>
  </si>
  <si>
    <t>0210142000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</si>
  <si>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</si>
  <si>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</si>
  <si>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</si>
  <si>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</si>
  <si>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</si>
  <si>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0210193070</t>
  </si>
  <si>
    <t xml:space="preserve">Подпрограмма «Совершенствование организации питания в образовательных учреждениях Партизанского муниципального округа» </t>
  </si>
  <si>
    <t>0250000000</t>
  </si>
  <si>
    <t>Основное мероприятие "Организация питания в образовательных учреждениях"</t>
  </si>
  <si>
    <t>0250100000</t>
  </si>
  <si>
    <t>Мероприятия по организации питания в образовательных учреждениях</t>
  </si>
  <si>
    <t>0250120440</t>
  </si>
  <si>
    <t>Муниципальная программа "Улучшение условий труда в муниципальных учреждениях Партизанского муниципального округа на 2022-2026 годы"</t>
  </si>
  <si>
    <t>1100000000</t>
  </si>
  <si>
    <t>Мероприятия муниципальной программы "Улучшение условий труда в муниципальных учреждениях Партизанского муниципального округа на 2022-2026 годы"</t>
  </si>
  <si>
    <t>1190000000</t>
  </si>
  <si>
    <t>Мероприятия по улучшению условий труда в муниципальных учреждениях Партизанского муниципального округа</t>
  </si>
  <si>
    <t>1190120190</t>
  </si>
  <si>
    <t xml:space="preserve">Муниципальная программа "Комплексная безопасность образовательных учреждений Партизанского муниципального округа" на 2022-2025 годы </t>
  </si>
  <si>
    <t>2300000000</t>
  </si>
  <si>
    <t xml:space="preserve">Мероприятия муниципальной программы "Комплексная безопасность образовательных учреждений Партизанского муниципального округа" на 2022-2025 годы </t>
  </si>
  <si>
    <t>2390000000</t>
  </si>
  <si>
    <t>Комплексная безопасность образовательных учреждений</t>
  </si>
  <si>
    <t>2390120270</t>
  </si>
  <si>
    <t>Общее образование</t>
  </si>
  <si>
    <t>02</t>
  </si>
  <si>
    <t>Подпрограмма "Развитие системы общего образования"</t>
  </si>
  <si>
    <t>0220000000</t>
  </si>
  <si>
    <t>0220140000</t>
  </si>
  <si>
    <t>Школы - детские сады, школы начальные, неполные средние и средние</t>
  </si>
  <si>
    <t>0220142100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</si>
  <si>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</si>
  <si>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>0220193060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</si>
  <si>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</si>
  <si>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02201R3040</t>
  </si>
  <si>
    <t>Обеспечение бесплатным питанием детей, обучающихся в муниципальных образовательных организациях Приморского края</t>
  </si>
  <si>
    <t>0220293150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</si>
  <si>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</si>
  <si>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</si>
  <si>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</si>
  <si>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</si>
  <si>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</si>
  <si>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Дополнительное образование детей</t>
  </si>
  <si>
    <t>03</t>
  </si>
  <si>
    <t>Подпрограмма "Развитие системы дополнительного образования, отдыха, оздоровления и занятости детей и подростков"</t>
  </si>
  <si>
    <t>0230000000</t>
  </si>
  <si>
    <t>0230140000</t>
  </si>
  <si>
    <t>Центр детского творчества</t>
  </si>
  <si>
    <t>0230142320</t>
  </si>
  <si>
    <t xml:space="preserve">Детский оздоровительно - образовательный центр "Юность" </t>
  </si>
  <si>
    <t>0230142330</t>
  </si>
  <si>
    <t>Расходы на выплаты персоналу казенных учреждений</t>
  </si>
  <si>
    <t>110</t>
  </si>
  <si>
    <t>Мероприятия по обеспечению персонифицированного финансирования дополнительного образования детей</t>
  </si>
  <si>
    <t>0230420430</t>
  </si>
  <si>
    <t>Молодежная политика</t>
  </si>
  <si>
    <t>Муниципальная программа "Патриотическое воспитание граждан Партизанского муниципального округа на 2021-2025 годы"</t>
  </si>
  <si>
    <t>1600000000</t>
  </si>
  <si>
    <t>Мероприятия муниципальной программы "Патриотическое воспитание граждан Партизанского муниципального округа на 2021-2025 годы"</t>
  </si>
  <si>
    <t>1690000000</t>
  </si>
  <si>
    <t>Организация и проведение мероприятий патриотической направленности</t>
  </si>
  <si>
    <t>1690120210</t>
  </si>
  <si>
    <t>Муниципальная программа «Профилактика терроризма, экстремизма, наркомании и алкоголизма, предупреждение безнадзорности, беспризорности и правонарушений среди несовершеннолетних на территории Партизанского муниципального округа» на 2022-2025 годы</t>
  </si>
  <si>
    <t>2800000000</t>
  </si>
  <si>
    <t>Мероприятия муниципальной программы «Профилактика терроризма, экстремизма, наркомании и алкоголизма, предупреждение безнадзорности, беспризорности и правонарушений среди несовершеннолетних на территории Партизанского муниципального округа» на 2022-2025 годы</t>
  </si>
  <si>
    <t>2890000000</t>
  </si>
  <si>
    <t xml:space="preserve">Мероприятия по профилактике терроризма и экстремизма, незаконного потребления наркотических средств и психотропных веществ, предупреждение безнадзорности, беспризорности и правонарушений среди несовершеннолетних </t>
  </si>
  <si>
    <t>2890120380</t>
  </si>
  <si>
    <t>Муниципальная программа «Укрепление общественного здоровья населения Партизанского муниципального округа» на 2025-2027 годы</t>
  </si>
  <si>
    <t>2900000000</t>
  </si>
  <si>
    <t>Мероприятия муниципальной программы «Укрепление общественного здоровья населения Партизанского муниципального округа» на 2025-2027 годы</t>
  </si>
  <si>
    <t>2990000000</t>
  </si>
  <si>
    <t>Мероприятия по пропаганде здорового образа жизни</t>
  </si>
  <si>
    <t>2990120420</t>
  </si>
  <si>
    <t>Другие вопросы в области образования</t>
  </si>
  <si>
    <t>09</t>
  </si>
  <si>
    <t xml:space="preserve">Организация и обеспечение оздоровления и отдыха детей </t>
  </si>
  <si>
    <t>0230220320</t>
  </si>
  <si>
    <t>Обеспечение оздоровления и отдыха детей Приморского края (за исключением организации отдыха детей в каникулярное время)</t>
  </si>
  <si>
    <t>0230293080</t>
  </si>
  <si>
    <t>Мероприятия по организации временного трудоустройства несовершеннолетних граждан в свободное от учебы время и в период летних каникул</t>
  </si>
  <si>
    <t>0230380170</t>
  </si>
  <si>
    <t>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</si>
  <si>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0230394050</t>
  </si>
  <si>
    <t xml:space="preserve">Мероприятия муниципальной программы "Развитие образования Партизанского муниципального округа" на 2022-2027 годы </t>
  </si>
  <si>
    <t>0290000000</t>
  </si>
  <si>
    <t>0290140000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</si>
  <si>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</si>
  <si>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0290145200</t>
  </si>
  <si>
    <t>СОЦИАЛЬНАЯ ПОЛИТИКА</t>
  </si>
  <si>
    <t>10</t>
  </si>
  <si>
    <t>Социальное обеспечение населения</t>
  </si>
  <si>
    <t xml:space="preserve">Подпрограмма «Развитие и поддержка педагогических кадров» </t>
  </si>
  <si>
    <t>0260000000</t>
  </si>
  <si>
    <t>Меры социальной поддержки педагогических работников муниципальных образовательных организаций Приморского края</t>
  </si>
  <si>
    <t>Охрана семьи и детства</t>
  </si>
  <si>
    <t>04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</si>
  <si>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</si>
  <si>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0290293090</t>
  </si>
  <si>
    <t>Публичные нормативные социальные выплаты гражданам</t>
  </si>
  <si>
    <t>310</t>
  </si>
  <si>
    <t>Другие вопросы в области социальной политики</t>
  </si>
  <si>
    <t>Муниципальная программа "Социальная поддержка населения Партизанского муниципального округа Приморского края" на 2021-2025 годы</t>
  </si>
  <si>
    <t>0500000000</t>
  </si>
  <si>
    <t>Мероприятия муниципальной программы "Социальная поддержка населения Партизанского муниципального округа Приморского края" на 2021-2025 годы</t>
  </si>
  <si>
    <t>0590000000</t>
  </si>
  <si>
    <t>Проведение социально значимых мероприятий</t>
  </si>
  <si>
    <t>0590320200</t>
  </si>
  <si>
    <t>Муниципальная программа Партизанского муниципального округа "Доступная среда" на 2025-2027 годы</t>
  </si>
  <si>
    <t>1300000000</t>
  </si>
  <si>
    <t>Мероприятия муниципальной программы  Партизанского муниципального округа "Доступная среда" на 2025-2027 годы</t>
  </si>
  <si>
    <t>1390000000</t>
  </si>
  <si>
    <t xml:space="preserve">Проведение социально-значимых мероприятий для инвалидов </t>
  </si>
  <si>
    <t>1390120260</t>
  </si>
  <si>
    <t>Муниципальное казенное учреждение "Управление культуры" Партизанского муниципального округа Приморского края</t>
  </si>
  <si>
    <t>558</t>
  </si>
  <si>
    <t>ЖИЛИЩНО-КОММУНАЛЬНОЕ ХОЗЯЙСТВО</t>
  </si>
  <si>
    <t>05</t>
  </si>
  <si>
    <t>Благоустройство</t>
  </si>
  <si>
    <t xml:space="preserve">Муниципальная программа "Развитие культуры Партизанского муниципального округа Приморского края" на 2021-2027 годы </t>
  </si>
  <si>
    <t>0300000000</t>
  </si>
  <si>
    <t xml:space="preserve">Мероприятия муниципальной программы "Развитие культуры Партизанского муниципального округа Приморского края" на 2021-2027 годы </t>
  </si>
  <si>
    <t>0390000000</t>
  </si>
  <si>
    <t xml:space="preserve"> Создание, сохранение, использование и популяризация объектов культурного наследия (памятников истории и культуры)</t>
  </si>
  <si>
    <t>0390270160</t>
  </si>
  <si>
    <t>Подпрограмма "Развитие системы дополнительного образования в области культуры Партизанского муниципального округа Приморского края"</t>
  </si>
  <si>
    <t>0310000000</t>
  </si>
  <si>
    <t>0310140000</t>
  </si>
  <si>
    <t>Детская школа искусств</t>
  </si>
  <si>
    <t>0310142310</t>
  </si>
  <si>
    <t>Подпрограмма "Организация трудоустройства детей и подростков в учреждениях культуры Партизанского муниципального округа Приморского края"</t>
  </si>
  <si>
    <t>0330000000</t>
  </si>
  <si>
    <t>0330180170</t>
  </si>
  <si>
    <t>Иные выплаты населению</t>
  </si>
  <si>
    <t>360</t>
  </si>
  <si>
    <t>КУЛЬТУРА, КИНЕМАТОГРАФИЯ</t>
  </si>
  <si>
    <t>08</t>
  </si>
  <si>
    <t>Культура</t>
  </si>
  <si>
    <t xml:space="preserve">Подпрограмма "Развитие учреждений культуры Партизанского муниципального округа Приморского края" </t>
  </si>
  <si>
    <t>0320000000</t>
  </si>
  <si>
    <t>0320140000</t>
  </si>
  <si>
    <t xml:space="preserve">Дворцы и дома культуры, другие учреждения культуры </t>
  </si>
  <si>
    <t>0320144000</t>
  </si>
  <si>
    <t>Музеи</t>
  </si>
  <si>
    <t>0320144100</t>
  </si>
  <si>
    <t>Библиотеки</t>
  </si>
  <si>
    <t>0320144200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</si>
  <si>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</si>
  <si>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03201L5190</t>
  </si>
  <si>
    <t>Комплектование книжных фондов и обеспечение информационно-техническим оборудованием библиотек</t>
  </si>
  <si>
    <t>03201S2540</t>
  </si>
  <si>
    <t>Другие вопросы в области культуры, кинематографии</t>
  </si>
  <si>
    <t>0390140000</t>
  </si>
  <si>
    <t>0390145200</t>
  </si>
  <si>
    <t>муниципальное казенное учреждение "Административно-хозяйственное управление" Партизанского муниципального округа Приморского края</t>
  </si>
  <si>
    <t>561</t>
  </si>
  <si>
    <t>Другие общегосударственные вопросы</t>
  </si>
  <si>
    <t>13</t>
  </si>
  <si>
    <t>Муниципальная программа "Экономическое развитие Партизанского муниципального округа на 2021-2025 годы"</t>
  </si>
  <si>
    <t>0900000000</t>
  </si>
  <si>
    <t>Мероприятия муниципальной программы "Экономическое развитие Партизанского муниципального округа на 2021-2025 годы"</t>
  </si>
  <si>
    <t>0990000000</t>
  </si>
  <si>
    <t>0990140000</t>
  </si>
  <si>
    <t>Мероприятия по управлению муниципальной собственностью</t>
  </si>
  <si>
    <t>0990140010</t>
  </si>
  <si>
    <t>Муниципальное казенное учреждение "Дума Партизанского муниципального округа Приморского края"</t>
  </si>
  <si>
    <t>566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</si>
  <si>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</si>
  <si>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Премии и гранты</t>
  </si>
  <si>
    <t>350</t>
  </si>
  <si>
    <t>Председатель представительного органа муниципального образования</t>
  </si>
  <si>
    <t>9999910030</t>
  </si>
  <si>
    <t>Муниципальное казенное учреждение "Ревизионная комиссия Партизанского муниципального округа Приморского края"</t>
  </si>
  <si>
    <t>567</t>
  </si>
  <si>
    <t>Председатель ревизионной комиссии Партизанского муниципального округа</t>
  </si>
  <si>
    <t>9999910040</t>
  </si>
  <si>
    <t>Администрация Партизанского муниципального округа Приморского края</t>
  </si>
  <si>
    <t>568</t>
  </si>
  <si>
    <t>Функционирование высшего должностного лица субъекта Российской Федерации и муниципального образования</t>
  </si>
  <si>
    <t>Глава Партизанского муниципального округа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</si>
  <si>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</si>
  <si>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</si>
  <si>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</si>
  <si>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</si>
  <si>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9999951200</t>
  </si>
  <si>
    <t>Резервные фонды</t>
  </si>
  <si>
    <t>11</t>
  </si>
  <si>
    <t>Резервный фонд администрации Партизанского муниципального округа</t>
  </si>
  <si>
    <t>9999920110</t>
  </si>
  <si>
    <t>Резервные средства</t>
  </si>
  <si>
    <t>870</t>
  </si>
  <si>
    <t>Муниципальная программа  "Развитие муниципальной службы в администрации Партизанского муниципального округа Приморского края на 2022-2026 годы"</t>
  </si>
  <si>
    <t>0100000000</t>
  </si>
  <si>
    <t>Мероприятия муниципальной программы  "Развитие муниципальной службы в администрации Партизанского муниципального округа Приморского края на 2022-2026 годы"</t>
  </si>
  <si>
    <t>0190000000</t>
  </si>
  <si>
    <t>Мероприятия по повышению квалификации, профессиональной подготовки, обучению и диспансеризации муниципальных служащих</t>
  </si>
  <si>
    <t>0190120160</t>
  </si>
  <si>
    <t>Иные закупки товаров, работ и услуг для обеспечения государственных (муниципальных) нужд</t>
  </si>
  <si>
    <t>Муниципальная программа "Информационное общество Партизанского муниципального округа" на 2021-2026 годы</t>
  </si>
  <si>
    <t>0700000000</t>
  </si>
  <si>
    <t>Мероприятия муниципальной программы "Информационное общество Партизанского муниципального округа" на 2021-2026 годы</t>
  </si>
  <si>
    <t>0790000000</t>
  </si>
  <si>
    <t>Информационно-разяснительные мероприятия</t>
  </si>
  <si>
    <t>0790120370</t>
  </si>
  <si>
    <t>Мероприятия по развитию информационной системы, информационных сервисов и системы межведомственного электронного взаимодействия</t>
  </si>
  <si>
    <t>0790220240</t>
  </si>
  <si>
    <t>Оказание содействия в подготовке проведения выборов</t>
  </si>
  <si>
    <t>0790320410</t>
  </si>
  <si>
    <t>Мероприятия по оценке недвижимости, признании прав в отношении муниципального имущества, обеспечение приватизации и проведение предпродажной подготовки объектов приватизации</t>
  </si>
  <si>
    <t>0990120010</t>
  </si>
  <si>
    <t>Содержание недвижимого имущества, находящегося в муниципальной казне</t>
  </si>
  <si>
    <t>0990120470</t>
  </si>
  <si>
    <t>Уплата налогов за муниципальное имущество</t>
  </si>
  <si>
    <t>0990120500</t>
  </si>
  <si>
    <t>Содержание и обслуживание движимого имущества</t>
  </si>
  <si>
    <t>0990120580</t>
  </si>
  <si>
    <t>Муниципальная программа "Противодействие коррупции в Партизанском муниципальном округе на 2024-2026 годы"</t>
  </si>
  <si>
    <t>1000000000</t>
  </si>
  <si>
    <t>Мероприятия муниципальной программы "Противодействие коррупции в Партизанском муниципальном округе на 2024-2026 годы"</t>
  </si>
  <si>
    <t>1090000000</t>
  </si>
  <si>
    <t>Мероприятия по противодействию коррупции в Партизанском муниципальном округе</t>
  </si>
  <si>
    <t>1090120180</t>
  </si>
  <si>
    <t>Муниципальная программа "Развитие архивного дела в Партизанском муниципальном округе" на 2024-2028 годы</t>
  </si>
  <si>
    <t>1500000000</t>
  </si>
  <si>
    <t>Мероприятия муниципальной программы "Развитие архивного дела в Партизанском муниципальном округе" на 2024-2028 годы</t>
  </si>
  <si>
    <t>1590000000</t>
  </si>
  <si>
    <t>Проведение мероприятий по приобретению и установки материально-технических средств, проведение мероприятий архивной службы Партизанского муниципального округа</t>
  </si>
  <si>
    <t>1590120090</t>
  </si>
  <si>
    <t>Содействие в организации работы выездной бригады специалистов для проведения профилактических и медицинских осмотров на территории Партизанского муниципального округа</t>
  </si>
  <si>
    <t>2990120570</t>
  </si>
  <si>
    <t>Муниципальная программа "Проведение мероприятий по обеспечению детей-сирот, детей, оставшихся без попечения родителей, лиц из числа детей-сирот и детей, оставшихся без попечения родителей, жилыми помещениями в Партизанском муниципальном округе на 2023-2027 годы</t>
  </si>
  <si>
    <t>3000000000</t>
  </si>
  <si>
    <t>Мероприятия муниципальной программы  "Проведение мероприятий по обеспечению детей-сирот, детей, оставшихся без попечения родителей, лиц из числа детей-сирот и детей, оставшихся без попечения родителей, жилыми помещениями в Партизанском муниципальном округе" на 2023-2027 годы</t>
  </si>
  <si>
    <t>3090000000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</si>
  <si>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</si>
  <si>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3090193210</t>
  </si>
  <si>
    <t>Мероприятия, проводимые администрацией Партизанского муниципального округа</t>
  </si>
  <si>
    <t>9999920100</t>
  </si>
  <si>
    <t>Осуществление переданных полномочий Российской Федерации на государственную регистрацию актов гражданского состояния</t>
  </si>
  <si>
    <t>9999959300</t>
  </si>
  <si>
    <t>Создание и обеспечение деятельности комиссий по делам несовершеннолетних и защите их прав</t>
  </si>
  <si>
    <t>9999993010</t>
  </si>
  <si>
    <t>Реализация отдельных государственных полномочий по созданию административных комиссий</t>
  </si>
  <si>
    <t>9999993030</t>
  </si>
  <si>
    <t>Осуществление отдельных государственных полномочий по государственному управлению охраной труда</t>
  </si>
  <si>
    <t>9999993100</t>
  </si>
  <si>
    <t>Реализация государственного полномочия в сфере транспортного обслуживания по муниципальным маршрутам в границах муниципальных образований</t>
  </si>
  <si>
    <t>9999993130</t>
  </si>
  <si>
    <t>Осуществление государственных полномочий органов опеки и попечительства в отношении несовершеннолетних</t>
  </si>
  <si>
    <t>9999993160</t>
  </si>
  <si>
    <t>Осуществление органами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</si>
  <si>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9999993180
</t>
  </si>
  <si>
    <t>НАЦИОНАЛЬНАЯ ОБОРОНА</t>
  </si>
  <si>
    <t>Мобилизационная и вневойсковая подготовка</t>
  </si>
  <si>
    <t>Непрограммные мероприятия</t>
  </si>
  <si>
    <t>9999900000</t>
  </si>
  <si>
    <t>Осуществление первичного воинского учета на территориях, где отсутствуют военные комиссариаты</t>
  </si>
  <si>
    <t>9999951180</t>
  </si>
  <si>
    <t>НАЦИОНАЛЬНАЯ ЭКОНОМИКА</t>
  </si>
  <si>
    <t>Сельское хозяйство и рыболовство</t>
  </si>
  <si>
    <t>Муниципальная программа "Перевод биологически незащищенных свиноводческих хозяйств на альтернативные свиноводству виды животноводства на 2024-2026 годы" на территории Партизанского муниципального округа</t>
  </si>
  <si>
    <t>3400000000</t>
  </si>
  <si>
    <t>Мероприятия муниципальной программы "Перевод биологически незащищенных свиноводческих хозяйств на альтернативные свиноводству виды животноводства на 2024-2026 годы" на территории Партизанского муниципального округа</t>
  </si>
  <si>
    <t>3490100000</t>
  </si>
  <si>
    <t>Мероприятия, связанные со стимулированием перевода биологически незащищенных свиноводческих хозяйств на альтернативное животноводство</t>
  </si>
  <si>
    <t>3490120590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</si>
  <si>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</si>
  <si>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</si>
  <si>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</si>
  <si>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9999993040</t>
  </si>
  <si>
    <t>Транспорт</t>
  </si>
  <si>
    <t>Муниципальная программа "Развитие транспортного комплекса Партизанского муниципального округа" на 2021-2025 годы</t>
  </si>
  <si>
    <t>0800000000</t>
  </si>
  <si>
    <t>Подпрограмма "Развитие транспортного комплекса в Партизанском муниципальном округе на 2021-2025 годы"</t>
  </si>
  <si>
    <t>0810000000</t>
  </si>
  <si>
    <t>Приобретение подвижного состава пассажирского транспорта общего пользования</t>
  </si>
  <si>
    <t>08101S2770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</si>
  <si>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</si>
  <si>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</si>
  <si>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</si>
  <si>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0990120060</t>
  </si>
  <si>
    <t>Подготовка проектов межевания земель и на проведение кадастровых работ</t>
  </si>
  <si>
    <t>09901L5990</t>
  </si>
  <si>
    <t>Муниципальная программа "Развитие малого и среднего предпринимательства в Партизанском муниципальном округе" на 2022-2027 годы</t>
  </si>
  <si>
    <t>1700000000</t>
  </si>
  <si>
    <t>Мероприятия муниципальной программы "Развитие малого и среднего предпринимательства в Партизанском муниципальном округе" на 2022-2027 годы</t>
  </si>
  <si>
    <t>1790000000</t>
  </si>
  <si>
    <t>Организация и проведение мероприятий связанных с предпринимательской деятельностью</t>
  </si>
  <si>
    <t>1790120170</t>
  </si>
  <si>
    <t>Жилищное хозяйство</t>
  </si>
  <si>
    <t>Муниципальная программа "Проведение мероприятий по строительству, реконструкции, ремонту и содержанию объектов муниципального жилищного фонда, переселению граждан из аварийного жилищного фонда в Партизанском муниципальном округе на 2023-2027 годы"</t>
  </si>
  <si>
    <t>2500000000</t>
  </si>
  <si>
    <t>Мероприятия муниципальной программы  "Проведение мероприятий по строительству, реконструкции, ремонту и содержанию объектов муниципального жилищного фонда, переселению граждан из аварийного жилищного фонда в Партизанском муниципальном округе на 2023-2027 годы"</t>
  </si>
  <si>
    <t>2590000000</t>
  </si>
  <si>
    <t>Мероприятия по капитальному ремонту помещений муниципальной собственности</t>
  </si>
  <si>
    <t>2590120150</t>
  </si>
  <si>
    <t>Проведение работ по формированию и проведению государственного кадастрового учета земельных участков, на которых расположены аварийные многоквартирные дома, снос аварийных жилых домов</t>
  </si>
  <si>
    <t>2590220280</t>
  </si>
  <si>
    <t>Коммунальное хозяйство</t>
  </si>
  <si>
    <t>Муниципальная программа "Проведение мероприятий по строительству, реконструкции, ремонту объектов коммунального назначения и электросетей, проектным работам в Партизанском муниципальном округе на 2024-2026 годы"</t>
  </si>
  <si>
    <t>1800000000</t>
  </si>
  <si>
    <t>Мероприятия муниципальной программы "Проведение мероприятий по строительству, реконструкции, ремонту объектов коммунального назначения и электросетей, проектным работам в Партизанском муниципальном округе на 2024-2026 годы"</t>
  </si>
  <si>
    <t>1890000000</t>
  </si>
  <si>
    <t>Ремонт сетей водоснабжения, водоотведения</t>
  </si>
  <si>
    <t>1890170020</t>
  </si>
  <si>
    <t>Проектирование и (или) строительство, реконструкция (модернизация), капитальный ремонт объектов водопроводно-канализационного хозяйства</t>
  </si>
  <si>
    <t>18901S2320</t>
  </si>
  <si>
    <t xml:space="preserve">Ремонт сетей и объектов теплоснабжения </t>
  </si>
  <si>
    <t>1890270050</t>
  </si>
  <si>
    <t>Ремонт, капитальный ремонт линий электропередач</t>
  </si>
  <si>
    <t>1890370190</t>
  </si>
  <si>
    <t xml:space="preserve">Обеспечение граждан твердым топливом (дровами) </t>
  </si>
  <si>
    <t>1890720400</t>
  </si>
  <si>
    <t xml:space="preserve">Обеспечение граждан твердым топливом </t>
  </si>
  <si>
    <t>18907S2620</t>
  </si>
  <si>
    <t>Обеспечение инфраструктурой земельных участков, предоставленных (предоставляемых) на бесплатной основе гражданам, имеющим трех и более детей</t>
  </si>
  <si>
    <t>1890820520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</si>
  <si>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</si>
  <si>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</si>
  <si>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</si>
  <si>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</si>
  <si>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Содержание мест захоронения</t>
  </si>
  <si>
    <t>1890420290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</si>
  <si>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</si>
  <si>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18904S2170</t>
  </si>
  <si>
    <t>Ликвидация несанкционированных свалок</t>
  </si>
  <si>
    <t>1890520340</t>
  </si>
  <si>
    <t>Обеспечение мероприятий по обращению  твердыми коммунальными отходами</t>
  </si>
  <si>
    <t>1890520560</t>
  </si>
  <si>
    <t>Другие вопросы в области жилищно-коммунального хозяйства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</si>
  <si>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</si>
  <si>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9999993120</t>
  </si>
  <si>
    <t>Муниципальная программа "Реализация Стратегии государственной молодежной политики на территории Партизанского муниципального округа" на 2021-2025 годы</t>
  </si>
  <si>
    <t>1200000000</t>
  </si>
  <si>
    <t>Мероприятия муниципальной программы "Реализация Стратегии государственной молодежной политики на территории Партизанского муниципального округа" на 2021-2025 годы</t>
  </si>
  <si>
    <t>1290000000</t>
  </si>
  <si>
    <t>Проведение мероприятий для детей и молодежи</t>
  </si>
  <si>
    <t>1290120310</t>
  </si>
  <si>
    <t>Пенсионное обеспечение</t>
  </si>
  <si>
    <t>Доплаты к пенсиям муниципальных служащих</t>
  </si>
  <si>
    <t>0590280060</t>
  </si>
  <si>
    <t xml:space="preserve">Муниципальная программа "Устойчивое развитие сельских территорий Партизанского муниципального округа на 2021-2027 годы" </t>
  </si>
  <si>
    <t>2000000000</t>
  </si>
  <si>
    <t xml:space="preserve">Мероприятия муниципальной программы "Устойчивое развитие сельских территорий Партизанского муниципального округа на 2021-2027 годы" </t>
  </si>
  <si>
    <t>2090000000</t>
  </si>
  <si>
    <t>Мероприятия по улучшению жилищных условий граждан, проживающих в сельской местности Партизанского муниципального округа, в том числе молодых семей и молодых специалистов</t>
  </si>
  <si>
    <t>2090180300</t>
  </si>
  <si>
    <t>1900000000</t>
  </si>
  <si>
    <t>1990000000</t>
  </si>
  <si>
    <t>Реализация мероприятий по обеспечению жильем молодых семей за счет средств бюджетов</t>
  </si>
  <si>
    <t>19901L4970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</si>
  <si>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</si>
  <si>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30901R0820</t>
  </si>
  <si>
    <t>Социальная поддержка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</si>
  <si>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</si>
  <si>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Субсидии общественной организации ветеранов войны, труда, Вооруженных Сил и правоохранительных органов</t>
  </si>
  <si>
    <t>0590160090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</si>
  <si>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</si>
  <si>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</si>
  <si>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социально-ориентированной некоммерческой организации "Общество инвалидов Партизанского муниципального округа Приморской краевой организации общероссийской общественной организации "Всероссийское общество инвалидов"</t>
  </si>
  <si>
    <t>1390260010</t>
  </si>
  <si>
    <t>ФИЗИЧЕСКАЯ КУЛЬТУРА И СПОРТ</t>
  </si>
  <si>
    <t>Физическая культура</t>
  </si>
  <si>
    <t>Муниципальная программа "Развитие физической культуры и спорта на территории Партизанского муниципального округа" на 2021-2026 годы</t>
  </si>
  <si>
    <t>1400000000</t>
  </si>
  <si>
    <t>Мероприятия муниципальной программы  "Развитие физической культуры и спорта на территории Партизанского муниципального округа" на 2021-2026 годы</t>
  </si>
  <si>
    <t>1490000000</t>
  </si>
  <si>
    <t>Организация, проведение и участие в спортивных мероприятиях</t>
  </si>
  <si>
    <t>1490120070</t>
  </si>
  <si>
    <t>Массовый спорт</t>
  </si>
  <si>
    <t>Организация физкультурно-спортивной работы по месту жительства</t>
  </si>
  <si>
    <t>14901S2190</t>
  </si>
  <si>
    <t>Приобретение и поставка спортивного инвентаря, спортивного оборудования и иного имущества для развития массового спорта</t>
  </si>
  <si>
    <t>14901S2230</t>
  </si>
  <si>
    <t>Развитие спортивной инфраструктуры, находящейся в муниципальной собственности</t>
  </si>
  <si>
    <t>14901S2680</t>
  </si>
  <si>
    <t>СРЕДСТВА МАССОВОЙ ИНФОРМАЦИИ</t>
  </si>
  <si>
    <t>Периодическая печать и издательство</t>
  </si>
  <si>
    <t>Мероприятия в сфере средств массовой информации</t>
  </si>
  <si>
    <t>0790160080</t>
  </si>
  <si>
    <t>Субсидии автономным учреждениям</t>
  </si>
  <si>
    <t>620</t>
  </si>
  <si>
    <t>Муниципальное казенное учреждение "Управление по делам гражданской обороны, пожарной безопасности, чрезвычайным ситуациям и единой дежурно-диспетчерской службы Партизанского муниципального округа Приморского края"</t>
  </si>
  <si>
    <t>569</t>
  </si>
  <si>
    <t>Муниципальная программа "Защита населения и территории от чрезвычайных ситуаций, обеспечение пожарной безопасности Партизанского муниципального округа" на 2024-2026 годы</t>
  </si>
  <si>
    <t>0600000000</t>
  </si>
  <si>
    <t>Мероприятия муниципальной программы "Защита населения и территории от чрезвычайных ситуаций, обеспечение пожарной безопасности Партизанского муниципального округа" на 2024-2026 годы</t>
  </si>
  <si>
    <t>0690000000</t>
  </si>
  <si>
    <t>Материально-техническое обеспечение деятельности учреждения</t>
  </si>
  <si>
    <t>0690140050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</si>
  <si>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</si>
  <si>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</si>
  <si>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Мероприятия по предупреждению и ликвидации последствий чрезвычайных ситуаций и стихийных бедствий </t>
  </si>
  <si>
    <t>0690120020</t>
  </si>
  <si>
    <t>Мероприятия в области использования и охраны водных объектов</t>
  </si>
  <si>
    <t>06901S2130</t>
  </si>
  <si>
    <t>Создание условий для организации добровольной пожарной охраны, в рамках обеспечения органами местного самоуправления первичных мер пожарной безопасности</t>
  </si>
  <si>
    <t>06901S2660</t>
  </si>
  <si>
    <t>Муниципальное казенное учреждение "Управление дорожного хозяйства, транспорта и благоустройства Партизанского муниципального округа Приморского края"</t>
  </si>
  <si>
    <t>570</t>
  </si>
  <si>
    <t>Муниципальная программа "Территория комфорта на 2024 - 2028 годы"</t>
  </si>
  <si>
    <t>3300000000</t>
  </si>
  <si>
    <t>Мероприятия муниципальной программы "Территория комфорта на 2024 - 2028 годы"</t>
  </si>
  <si>
    <t>3390000000</t>
  </si>
  <si>
    <t>3390140050</t>
  </si>
  <si>
    <t xml:space="preserve">Осуществление регулярных пассажирских перевозок автомобильным транспортом по регулируемым тарифам </t>
  </si>
  <si>
    <t>0810160030</t>
  </si>
  <si>
    <t>Дорожное хозяйство (дорожные фонды)</t>
  </si>
  <si>
    <t>Подпрограмма "Развитие дорожной отрасли в Партизанском муниципальном округе" на 2021-2025 годы</t>
  </si>
  <si>
    <t>0820000000</t>
  </si>
  <si>
    <t>Содержание автомобильных дорог на территории Партизанского муниципального округа</t>
  </si>
  <si>
    <t>082019Д030</t>
  </si>
  <si>
    <t>Ремонт автомобильных дорог на территории Партизанского муниципального округа</t>
  </si>
  <si>
    <t>082019Д040</t>
  </si>
  <si>
    <t>Проектирование и строительство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и гражданам имеющих двух детей, а также молодым семьям</t>
  </si>
  <si>
    <t>082019Д080</t>
  </si>
  <si>
    <t>Закупка товаров, работ и услуг для обеспечения
государственных (муниципальных) нужд</t>
  </si>
  <si>
    <t>Муниципальная программа "Формирование современной городской среды Партизанского муниципального округа" на 2024-2027 годы</t>
  </si>
  <si>
    <t>3100000000</t>
  </si>
  <si>
    <t>Подпрограмма "Формирование современной городской среды Партизанского муниципального округа" на 2024-2027 годы</t>
  </si>
  <si>
    <t>3110000000</t>
  </si>
  <si>
    <t>Поддержка муниципальных программ по благоустройству территорий муниципальных образований</t>
  </si>
  <si>
    <t>31101S2610</t>
  </si>
  <si>
    <t>Благоустройство территории</t>
  </si>
  <si>
    <t>3390120540</t>
  </si>
  <si>
    <t>Мероприятия по обеспечению уличного освещения</t>
  </si>
  <si>
    <t>3390120550</t>
  </si>
  <si>
    <t>ВСЕГО РАСХОДОВ:</t>
  </si>
  <si>
    <t>"Приложение 4</t>
  </si>
  <si>
    <t>022Ю651790</t>
  </si>
  <si>
    <t>022Ю653030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</si>
  <si>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</si>
  <si>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Приморского края, муниципальных общеобразовательных организаций и профессиональных образовательных организаций</t>
  </si>
  <si>
    <t>022Ю650500</t>
  </si>
  <si>
    <t>026Ю693140</t>
  </si>
  <si>
    <t>Реализация программ формирования современной городской среды</t>
  </si>
  <si>
    <t>311И455550</t>
  </si>
  <si>
    <t>Обеспечение комплексного развития сельских территорий (строительство, реконструкция и капитальный ремонт централизованных и нецентрализованных систем водоснабжения, водоотведения, канализации, очистных сооружений, станций водоподготовки и водозаборных сооружений для функционирования объектов жилого и нежилого фонда (объектов социального назначения)</t>
  </si>
  <si>
    <t>18901L5767</t>
  </si>
  <si>
    <t xml:space="preserve">Реализация проектов инициативного бюджетирования по направлению "Твой проект" </t>
  </si>
  <si>
    <t>02202S2361</t>
  </si>
  <si>
    <t>02202S2362</t>
  </si>
  <si>
    <t>Реализация проектов инициативного бюджетирования по направлению "Молодежный бюджет"</t>
  </si>
  <si>
    <t>02202S2752</t>
  </si>
  <si>
    <t>14901S2751</t>
  </si>
  <si>
    <t>031Ю693140</t>
  </si>
  <si>
    <t>Предоставление денежной выплаты гражданам, пострадавшим в результате чрезвычайной ситуации</t>
  </si>
  <si>
    <t>0690280070</t>
  </si>
  <si>
    <t>Единовременная материальная помощь членам семей военнослужащих, погибших в результате участия в специальной военной операции</t>
  </si>
  <si>
    <t>9999920480</t>
  </si>
  <si>
    <t>Мероприятия муниципальной программы "Обеспечение жильем молодых семей Партизанского муниципального округа" на 2021-2027 годы</t>
  </si>
  <si>
    <t>Муниципальная программа "Обеспечение жильем молодых семей Партизанского муниципального округа" на 2021-2027 годы</t>
  </si>
  <si>
    <t>Средства благотворительного пожертвования</t>
  </si>
  <si>
    <t>0220177777</t>
  </si>
  <si>
    <t>Расходы, связанные с исполнением решений, принятых судебными органами</t>
  </si>
  <si>
    <t>Исполнение судебных актов</t>
  </si>
  <si>
    <t>9999920250</t>
  </si>
  <si>
    <t>830</t>
  </si>
  <si>
    <t>Мероприятия по реорганизации и ликвидации учреждений</t>
  </si>
  <si>
    <t>9999920530</t>
  </si>
  <si>
    <t>2590320250</t>
  </si>
  <si>
    <t>Связь и информатика</t>
  </si>
  <si>
    <t>Муниципальная программа "Создание условий для развития услуг широкополосного доступа к информационно-телекоммуникационной сети Интернет и обеспечения услугами связи малочисленных и труднодоступных населенных пунктов Партизанского муниципального округа" на 2023-2028 годы</t>
  </si>
  <si>
    <t>3200000000</t>
  </si>
  <si>
    <t>Мероприятия муниципальной программы "Создание условий для развития услуг широкополосного доступа к информационно-телекоммуникационной сети Интернет и обеспечения услугами связи малочисленных и труднодоступных населенных пунктов Партизанского муниципального округа" на 2023-2028 годы</t>
  </si>
  <si>
    <t>3290000000</t>
  </si>
  <si>
    <t>Создание условий для обеспечения услугами связи малочисленных и труднодоступных населенных пунктов Приморского края</t>
  </si>
  <si>
    <t>32901S2090</t>
  </si>
  <si>
    <t>Обеспечение проведения выборов и референдумов</t>
  </si>
  <si>
    <t xml:space="preserve">Проведение выборов в представительный орган Партизанского муниципального округа </t>
  </si>
  <si>
    <t>Специальные расходы</t>
  </si>
  <si>
    <t>9999920360</t>
  </si>
  <si>
    <t>880</t>
  </si>
  <si>
    <t>Приморского края</t>
  </si>
  <si>
    <t>от 11.02.2025 № 288-МПА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</si>
</sst>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8">
    <font>
      <sz val="10"/>
      <name val="Arial Cyr"/>
      <charset val="204"/>
    </font>
    <font>
      <sz val="10"/>
      <color rgb="FF000000"/>
      <name val="Arial Cyr"/>
      <charset val="1"/>
    </font>
    <font>
      <b/>
      <sz val="10"/>
      <color rgb="FF000000"/>
      <name val="Arial CYR"/>
      <charset val="1"/>
    </font>
    <font>
      <sz val="10"/>
      <name val="Arial Cyr"/>
      <charset val="1"/>
    </font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10"/>
      <color rgb="FF000000"/>
      <name val="Arial Cyr"/>
      <charset val="204"/>
    </font>
    <font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indexed="8"/>
      <name val="Times New Roman"/>
      <family val="1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99CCFF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" fontId="1" fillId="0" borderId="1">
      <alignment horizontal="center" vertical="top" shrinkToFit="1"/>
    </xf>
    <xf numFmtId="0" fontId="2" fillId="0" borderId="1">
      <alignment vertical="top" wrapText="1"/>
    </xf>
    <xf numFmtId="0" fontId="3" fillId="2" borderId="1">
      <alignment horizontal="left" vertical="top" wrapText="1"/>
    </xf>
    <xf numFmtId="0" fontId="2" fillId="0" borderId="1">
      <alignment vertical="top" wrapText="1"/>
    </xf>
    <xf numFmtId="0" fontId="4" fillId="0" borderId="0"/>
  </cellStyleXfs>
  <cellXfs count="152">
    <xf numFmtId="0" fontId="0" fillId="0" borderId="0" xfId="0"/>
    <xf numFmtId="0" fontId="5" fillId="0" borderId="0" xfId="0" applyFont="1" applyAlignment="1" applyProtection="1"/>
    <xf numFmtId="164" fontId="5" fillId="0" borderId="0" xfId="0" applyNumberFormat="1" applyFont="1" applyAlignment="1" applyProtection="1"/>
    <xf numFmtId="0" fontId="0" fillId="0" borderId="0" xfId="0" applyAlignment="1" applyProtection="1"/>
    <xf numFmtId="0" fontId="6" fillId="0" borderId="0" xfId="0" applyFont="1" applyAlignment="1" applyProtection="1"/>
    <xf numFmtId="0" fontId="7" fillId="0" borderId="0" xfId="0" applyFont="1" applyAlignment="1" applyProtection="1"/>
    <xf numFmtId="0" fontId="5" fillId="0" borderId="0" xfId="0" applyFont="1" applyAlignment="1" applyProtection="1">
      <alignment vertical="top"/>
    </xf>
    <xf numFmtId="0" fontId="7" fillId="0" borderId="2" xfId="0" applyFont="1" applyBorder="1" applyAlignment="1" applyProtection="1"/>
    <xf numFmtId="164" fontId="7" fillId="0" borderId="2" xfId="0" applyNumberFormat="1" applyFont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vertical="top" wrapText="1"/>
    </xf>
    <xf numFmtId="49" fontId="9" fillId="2" borderId="1" xfId="0" applyNumberFormat="1" applyFont="1" applyFill="1" applyBorder="1" applyAlignment="1" applyProtection="1">
      <alignment horizontal="center" vertical="top" shrinkToFit="1"/>
    </xf>
    <xf numFmtId="4" fontId="9" fillId="2" borderId="1" xfId="0" applyNumberFormat="1" applyFont="1" applyFill="1" applyBorder="1" applyAlignment="1" applyProtection="1">
      <alignment vertical="top" shrinkToFit="1"/>
    </xf>
    <xf numFmtId="0" fontId="10" fillId="0" borderId="0" xfId="0" applyFont="1" applyAlignment="1" applyProtection="1"/>
    <xf numFmtId="0" fontId="7" fillId="2" borderId="1" xfId="0" applyFont="1" applyFill="1" applyBorder="1" applyAlignment="1" applyProtection="1">
      <alignment vertical="top" wrapText="1"/>
    </xf>
    <xf numFmtId="49" fontId="7" fillId="2" borderId="1" xfId="0" applyNumberFormat="1" applyFont="1" applyFill="1" applyBorder="1" applyAlignment="1" applyProtection="1">
      <alignment horizontal="center" vertical="top" shrinkToFit="1"/>
    </xf>
    <xf numFmtId="4" fontId="7" fillId="2" borderId="1" xfId="0" applyNumberFormat="1" applyFont="1" applyFill="1" applyBorder="1" applyAlignment="1" applyProtection="1">
      <alignment vertical="top" shrinkToFit="1"/>
    </xf>
    <xf numFmtId="0" fontId="7" fillId="2" borderId="1" xfId="0" applyFont="1" applyFill="1" applyBorder="1" applyAlignment="1" applyProtection="1">
      <alignment vertical="top" wrapText="1" shrinkToFit="1"/>
    </xf>
    <xf numFmtId="4" fontId="7" fillId="2" borderId="1" xfId="0" applyNumberFormat="1" applyFont="1" applyFill="1" applyBorder="1" applyAlignment="1" applyProtection="1">
      <alignment horizontal="right" vertical="top" shrinkToFit="1"/>
    </xf>
    <xf numFmtId="4" fontId="7" fillId="0" borderId="0" xfId="0" applyNumberFormat="1" applyFont="1" applyBorder="1" applyAlignment="1" applyProtection="1">
      <alignment horizontal="right" vertical="top" shrinkToFit="1"/>
    </xf>
    <xf numFmtId="0" fontId="7" fillId="2" borderId="1" xfId="0" applyFont="1" applyFill="1" applyBorder="1" applyAlignment="1" applyProtection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0" fontId="11" fillId="2" borderId="1" xfId="0" applyFont="1" applyFill="1" applyBorder="1" applyAlignment="1">
      <alignment vertical="top" wrapText="1"/>
    </xf>
    <xf numFmtId="49" fontId="11" fillId="2" borderId="1" xfId="0" applyNumberFormat="1" applyFont="1" applyFill="1" applyBorder="1" applyAlignment="1" applyProtection="1">
      <alignment horizontal="center" vertical="top" shrinkToFit="1"/>
    </xf>
    <xf numFmtId="49" fontId="11" fillId="2" borderId="1" xfId="0" applyNumberFormat="1" applyFont="1" applyFill="1" applyBorder="1" applyAlignment="1">
      <alignment horizontal="center" vertical="top" shrinkToFit="1"/>
    </xf>
    <xf numFmtId="4" fontId="11" fillId="2" borderId="1" xfId="0" applyNumberFormat="1" applyFont="1" applyFill="1" applyBorder="1" applyAlignment="1">
      <alignment horizontal="right" vertical="top" shrinkToFit="1"/>
    </xf>
    <xf numFmtId="0" fontId="5" fillId="2" borderId="1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 applyProtection="1">
      <alignment vertical="center" wrapText="1"/>
    </xf>
    <xf numFmtId="4" fontId="7" fillId="2" borderId="1" xfId="0" applyNumberFormat="1" applyFont="1" applyFill="1" applyBorder="1" applyAlignment="1" applyProtection="1">
      <alignment vertical="top"/>
    </xf>
    <xf numFmtId="49" fontId="7" fillId="2" borderId="1" xfId="0" applyNumberFormat="1" applyFont="1" applyFill="1" applyBorder="1" applyAlignment="1">
      <alignment horizontal="center" vertical="top" shrinkToFit="1"/>
    </xf>
    <xf numFmtId="4" fontId="7" fillId="2" borderId="1" xfId="0" applyNumberFormat="1" applyFont="1" applyFill="1" applyBorder="1" applyAlignment="1">
      <alignment horizontal="right" vertical="top" shrinkToFit="1"/>
    </xf>
    <xf numFmtId="0" fontId="7" fillId="2" borderId="1" xfId="5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 applyProtection="1">
      <alignment horizontal="justify" vertical="top" wrapText="1"/>
    </xf>
    <xf numFmtId="0" fontId="7" fillId="2" borderId="0" xfId="0" applyFont="1" applyFill="1" applyAlignment="1" applyProtection="1"/>
    <xf numFmtId="0" fontId="5" fillId="2" borderId="1" xfId="0" applyFont="1" applyFill="1" applyBorder="1" applyAlignment="1" applyProtection="1">
      <alignment horizontal="left" vertical="top" wrapText="1"/>
    </xf>
    <xf numFmtId="4" fontId="7" fillId="2" borderId="1" xfId="0" applyNumberFormat="1" applyFont="1" applyFill="1" applyBorder="1" applyAlignment="1">
      <alignment vertical="top" shrinkToFit="1"/>
    </xf>
    <xf numFmtId="0" fontId="12" fillId="2" borderId="1" xfId="0" applyFont="1" applyFill="1" applyBorder="1" applyAlignment="1">
      <alignment vertical="top" wrapText="1"/>
    </xf>
    <xf numFmtId="4" fontId="11" fillId="2" borderId="1" xfId="0" applyNumberFormat="1" applyFont="1" applyFill="1" applyBorder="1" applyAlignment="1">
      <alignment vertical="top" shrinkToFit="1"/>
    </xf>
    <xf numFmtId="0" fontId="7" fillId="2" borderId="1" xfId="0" applyFont="1" applyFill="1" applyBorder="1" applyAlignment="1" applyProtection="1">
      <alignment horizontal="left" vertical="top" wrapText="1"/>
    </xf>
    <xf numFmtId="49" fontId="8" fillId="2" borderId="1" xfId="0" applyNumberFormat="1" applyFont="1" applyFill="1" applyBorder="1" applyAlignment="1" applyProtection="1">
      <alignment horizontal="center" vertical="top" shrinkToFit="1"/>
    </xf>
    <xf numFmtId="0" fontId="7" fillId="2" borderId="3" xfId="0" applyFont="1" applyFill="1" applyBorder="1" applyAlignment="1" applyProtection="1">
      <alignment vertical="top" wrapText="1"/>
    </xf>
    <xf numFmtId="0" fontId="5" fillId="2" borderId="1" xfId="0" applyFont="1" applyFill="1" applyBorder="1" applyAlignment="1" applyProtection="1">
      <alignment wrapText="1"/>
    </xf>
    <xf numFmtId="0" fontId="5" fillId="2" borderId="1" xfId="0" applyFont="1" applyFill="1" applyBorder="1" applyAlignment="1" applyProtection="1">
      <alignment vertical="top" wrapText="1"/>
    </xf>
    <xf numFmtId="0" fontId="7" fillId="2" borderId="3" xfId="0" applyFont="1" applyFill="1" applyBorder="1" applyAlignment="1">
      <alignment vertical="top" wrapText="1"/>
    </xf>
    <xf numFmtId="4" fontId="9" fillId="2" borderId="1" xfId="0" applyNumberFormat="1" applyFont="1" applyFill="1" applyBorder="1" applyAlignment="1" applyProtection="1">
      <alignment shrinkToFit="1"/>
    </xf>
    <xf numFmtId="164" fontId="0" fillId="0" borderId="0" xfId="0" applyNumberFormat="1" applyAlignment="1" applyProtection="1"/>
    <xf numFmtId="4" fontId="0" fillId="0" borderId="0" xfId="0" applyNumberFormat="1" applyAlignment="1" applyProtection="1"/>
    <xf numFmtId="164" fontId="0" fillId="0" borderId="0" xfId="0" applyNumberFormat="1" applyAlignment="1" applyProtection="1">
      <alignment shrinkToFit="1"/>
    </xf>
    <xf numFmtId="0" fontId="7" fillId="3" borderId="1" xfId="0" applyFont="1" applyFill="1" applyBorder="1" applyAlignment="1" applyProtection="1">
      <alignment vertical="top" wrapText="1"/>
    </xf>
    <xf numFmtId="49" fontId="7" fillId="3" borderId="1" xfId="0" applyNumberFormat="1" applyFont="1" applyFill="1" applyBorder="1" applyAlignment="1" applyProtection="1">
      <alignment horizontal="center" vertical="top" shrinkToFit="1"/>
    </xf>
    <xf numFmtId="1" fontId="7" fillId="3" borderId="1" xfId="1" applyFont="1" applyFill="1" applyBorder="1" applyAlignment="1" applyProtection="1">
      <alignment horizontal="center" vertical="top" shrinkToFit="1"/>
    </xf>
    <xf numFmtId="4" fontId="7" fillId="3" borderId="1" xfId="0" applyNumberFormat="1" applyFont="1" applyFill="1" applyBorder="1" applyAlignment="1" applyProtection="1">
      <alignment vertical="top" shrinkToFit="1"/>
    </xf>
    <xf numFmtId="4" fontId="7" fillId="3" borderId="1" xfId="0" applyNumberFormat="1" applyFont="1" applyFill="1" applyBorder="1" applyAlignment="1" applyProtection="1">
      <alignment horizontal="right" vertical="top" shrinkToFit="1"/>
    </xf>
    <xf numFmtId="0" fontId="7" fillId="3" borderId="1" xfId="0" applyFont="1" applyFill="1" applyBorder="1" applyAlignment="1" applyProtection="1">
      <alignment horizontal="justify" vertical="top" wrapText="1"/>
    </xf>
    <xf numFmtId="0" fontId="7" fillId="3" borderId="1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horizontal="justify" vertical="top" wrapText="1"/>
    </xf>
    <xf numFmtId="0" fontId="5" fillId="3" borderId="1" xfId="0" applyFont="1" applyFill="1" applyBorder="1" applyAlignment="1" applyProtection="1">
      <alignment vertical="top" wrapText="1"/>
    </xf>
    <xf numFmtId="49" fontId="7" fillId="3" borderId="1" xfId="0" applyNumberFormat="1" applyFont="1" applyFill="1" applyBorder="1" applyAlignment="1" applyProtection="1">
      <alignment horizontal="center" vertical="top" wrapText="1" shrinkToFit="1"/>
    </xf>
    <xf numFmtId="0" fontId="13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horizontal="center" vertical="top" shrinkToFit="1"/>
    </xf>
    <xf numFmtId="49" fontId="14" fillId="4" borderId="4" xfId="0" applyNumberFormat="1" applyFont="1" applyFill="1" applyBorder="1" applyAlignment="1">
      <alignment horizontal="center" vertical="top" shrinkToFit="1"/>
    </xf>
    <xf numFmtId="4" fontId="14" fillId="4" borderId="4" xfId="0" applyNumberFormat="1" applyFont="1" applyFill="1" applyBorder="1" applyAlignment="1">
      <alignment horizontal="right" vertical="top" shrinkToFit="1"/>
    </xf>
    <xf numFmtId="0" fontId="7" fillId="3" borderId="1" xfId="0" applyFont="1" applyFill="1" applyBorder="1" applyAlignment="1" applyProtection="1">
      <alignment horizontal="left" vertical="center" wrapText="1"/>
    </xf>
    <xf numFmtId="49" fontId="15" fillId="3" borderId="1" xfId="0" applyNumberFormat="1" applyFont="1" applyFill="1" applyBorder="1" applyAlignment="1" applyProtection="1">
      <alignment horizontal="center"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top" shrinkToFit="1"/>
    </xf>
    <xf numFmtId="4" fontId="7" fillId="3" borderId="1" xfId="0" applyNumberFormat="1" applyFont="1" applyFill="1" applyBorder="1" applyAlignment="1">
      <alignment horizontal="right" vertical="top" shrinkToFit="1"/>
    </xf>
    <xf numFmtId="0" fontId="13" fillId="4" borderId="5" xfId="0" applyFont="1" applyFill="1" applyBorder="1" applyAlignment="1">
      <alignment vertical="top" wrapText="1"/>
    </xf>
    <xf numFmtId="49" fontId="7" fillId="3" borderId="3" xfId="0" applyNumberFormat="1" applyFont="1" applyFill="1" applyBorder="1" applyAlignment="1" applyProtection="1">
      <alignment horizontal="center" vertical="top" shrinkToFit="1"/>
    </xf>
    <xf numFmtId="49" fontId="14" fillId="4" borderId="5" xfId="0" applyNumberFormat="1" applyFont="1" applyFill="1" applyBorder="1" applyAlignment="1">
      <alignment horizontal="center" vertical="top" shrinkToFit="1"/>
    </xf>
    <xf numFmtId="49" fontId="13" fillId="4" borderId="5" xfId="0" applyNumberFormat="1" applyFont="1" applyFill="1" applyBorder="1" applyAlignment="1">
      <alignment horizontal="center" vertical="top" shrinkToFit="1"/>
    </xf>
    <xf numFmtId="4" fontId="14" fillId="4" borderId="5" xfId="0" applyNumberFormat="1" applyFont="1" applyFill="1" applyBorder="1" applyAlignment="1">
      <alignment horizontal="right" vertical="top" shrinkToFit="1"/>
    </xf>
    <xf numFmtId="0" fontId="14" fillId="4" borderId="1" xfId="0" applyFont="1" applyFill="1" applyBorder="1" applyAlignment="1">
      <alignment vertical="top" wrapText="1"/>
    </xf>
    <xf numFmtId="49" fontId="13" fillId="4" borderId="1" xfId="0" applyNumberFormat="1" applyFont="1" applyFill="1" applyBorder="1" applyAlignment="1">
      <alignment horizontal="center" vertical="top" shrinkToFit="1"/>
    </xf>
    <xf numFmtId="49" fontId="14" fillId="4" borderId="1" xfId="0" applyNumberFormat="1" applyFont="1" applyFill="1" applyBorder="1" applyAlignment="1">
      <alignment horizontal="center" vertical="top" shrinkToFit="1"/>
    </xf>
    <xf numFmtId="4" fontId="14" fillId="4" borderId="1" xfId="0" applyNumberFormat="1" applyFont="1" applyFill="1" applyBorder="1" applyAlignment="1">
      <alignment horizontal="right" vertical="top" shrinkToFit="1"/>
    </xf>
    <xf numFmtId="0" fontId="7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justify" vertical="top" wrapText="1"/>
    </xf>
    <xf numFmtId="0" fontId="5" fillId="0" borderId="1" xfId="0" applyFont="1" applyBorder="1" applyAlignment="1" applyProtection="1">
      <alignment vertical="top" wrapText="1"/>
    </xf>
    <xf numFmtId="49" fontId="7" fillId="0" borderId="1" xfId="0" applyNumberFormat="1" applyFont="1" applyBorder="1" applyAlignment="1" applyProtection="1">
      <alignment horizontal="center" vertical="top" shrinkToFit="1"/>
    </xf>
    <xf numFmtId="49" fontId="5" fillId="0" borderId="1" xfId="0" applyNumberFormat="1" applyFont="1" applyBorder="1" applyAlignment="1">
      <alignment horizontal="center" vertical="top" shrinkToFit="1"/>
    </xf>
    <xf numFmtId="4" fontId="5" fillId="0" borderId="1" xfId="0" applyNumberFormat="1" applyFont="1" applyBorder="1" applyAlignment="1">
      <alignment vertical="top" shrinkToFit="1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16" fillId="5" borderId="1" xfId="0" applyFont="1" applyFill="1" applyBorder="1" applyAlignment="1">
      <alignment vertical="top" wrapText="1"/>
    </xf>
    <xf numFmtId="49" fontId="7" fillId="5" borderId="1" xfId="0" applyNumberFormat="1" applyFont="1" applyFill="1" applyBorder="1" applyAlignment="1" applyProtection="1">
      <alignment horizontal="center" vertical="top" shrinkToFit="1"/>
    </xf>
    <xf numFmtId="49" fontId="5" fillId="5" borderId="1" xfId="0" applyNumberFormat="1" applyFont="1" applyFill="1" applyBorder="1" applyAlignment="1">
      <alignment horizontal="center" vertical="top" shrinkToFit="1"/>
    </xf>
    <xf numFmtId="49" fontId="5" fillId="5" borderId="1" xfId="0" applyNumberFormat="1" applyFont="1" applyFill="1" applyBorder="1" applyAlignment="1">
      <alignment horizontal="center" vertical="top" wrapText="1"/>
    </xf>
    <xf numFmtId="4" fontId="5" fillId="5" borderId="1" xfId="0" applyNumberFormat="1" applyFont="1" applyFill="1" applyBorder="1" applyAlignment="1">
      <alignment vertical="top" shrinkToFit="1"/>
    </xf>
    <xf numFmtId="0" fontId="5" fillId="5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49" fontId="7" fillId="6" borderId="1" xfId="0" applyNumberFormat="1" applyFont="1" applyFill="1" applyBorder="1" applyAlignment="1" applyProtection="1">
      <alignment horizontal="center" vertical="top" shrinkToFit="1"/>
    </xf>
    <xf numFmtId="49" fontId="5" fillId="6" borderId="1" xfId="0" applyNumberFormat="1" applyFont="1" applyFill="1" applyBorder="1" applyAlignment="1">
      <alignment horizontal="center" vertical="top" shrinkToFit="1"/>
    </xf>
    <xf numFmtId="49" fontId="5" fillId="6" borderId="1" xfId="0" applyNumberFormat="1" applyFont="1" applyFill="1" applyBorder="1" applyAlignment="1">
      <alignment horizontal="center" vertical="top" wrapText="1"/>
    </xf>
    <xf numFmtId="4" fontId="5" fillId="6" borderId="1" xfId="0" applyNumberFormat="1" applyFont="1" applyFill="1" applyBorder="1" applyAlignment="1">
      <alignment vertical="top" shrinkToFit="1"/>
    </xf>
    <xf numFmtId="0" fontId="7" fillId="0" borderId="1" xfId="0" applyFont="1" applyBorder="1" applyAlignment="1" applyProtection="1">
      <alignment vertical="top" wrapText="1"/>
    </xf>
    <xf numFmtId="4" fontId="7" fillId="0" borderId="1" xfId="0" applyNumberFormat="1" applyFont="1" applyBorder="1" applyAlignment="1" applyProtection="1">
      <alignment horizontal="right" vertical="top" shrinkToFit="1"/>
    </xf>
    <xf numFmtId="0" fontId="7" fillId="5" borderId="1" xfId="0" applyFont="1" applyFill="1" applyBorder="1" applyAlignment="1" applyProtection="1">
      <alignment vertical="top" wrapText="1"/>
    </xf>
    <xf numFmtId="4" fontId="7" fillId="5" borderId="1" xfId="0" applyNumberFormat="1" applyFont="1" applyFill="1" applyBorder="1" applyAlignment="1" applyProtection="1">
      <alignment horizontal="right" vertical="top" shrinkToFit="1"/>
    </xf>
    <xf numFmtId="0" fontId="7" fillId="6" borderId="1" xfId="0" applyFont="1" applyFill="1" applyBorder="1" applyAlignment="1" applyProtection="1">
      <alignment vertical="top" wrapText="1"/>
    </xf>
    <xf numFmtId="4" fontId="7" fillId="6" borderId="1" xfId="0" applyNumberFormat="1" applyFont="1" applyFill="1" applyBorder="1" applyAlignment="1" applyProtection="1">
      <alignment horizontal="right" vertical="top" shrinkToFit="1"/>
    </xf>
    <xf numFmtId="0" fontId="11" fillId="3" borderId="1" xfId="0" applyFont="1" applyFill="1" applyBorder="1" applyAlignment="1">
      <alignment vertical="top" wrapText="1"/>
    </xf>
    <xf numFmtId="49" fontId="11" fillId="3" borderId="1" xfId="0" applyNumberFormat="1" applyFont="1" applyFill="1" applyBorder="1" applyAlignment="1" applyProtection="1">
      <alignment horizontal="center" vertical="top" shrinkToFit="1"/>
    </xf>
    <xf numFmtId="49" fontId="11" fillId="3" borderId="1" xfId="0" applyNumberFormat="1" applyFont="1" applyFill="1" applyBorder="1" applyAlignment="1">
      <alignment horizontal="center" vertical="top" shrinkToFit="1"/>
    </xf>
    <xf numFmtId="4" fontId="11" fillId="3" borderId="1" xfId="0" applyNumberFormat="1" applyFont="1" applyFill="1" applyBorder="1" applyAlignment="1">
      <alignment horizontal="right" vertical="top" shrinkToFit="1"/>
    </xf>
    <xf numFmtId="0" fontId="17" fillId="5" borderId="4" xfId="0" applyFont="1" applyFill="1" applyBorder="1" applyAlignment="1">
      <alignment vertical="top" wrapText="1"/>
    </xf>
    <xf numFmtId="0" fontId="13" fillId="5" borderId="4" xfId="0" applyFont="1" applyFill="1" applyBorder="1" applyAlignment="1">
      <alignment vertical="top" wrapText="1"/>
    </xf>
    <xf numFmtId="49" fontId="13" fillId="5" borderId="4" xfId="0" applyNumberFormat="1" applyFont="1" applyFill="1" applyBorder="1" applyAlignment="1">
      <alignment horizontal="center" vertical="top" shrinkToFit="1"/>
    </xf>
    <xf numFmtId="4" fontId="13" fillId="5" borderId="4" xfId="0" applyNumberFormat="1" applyFont="1" applyFill="1" applyBorder="1" applyAlignment="1">
      <alignment horizontal="right" vertical="top" shrinkToFit="1"/>
    </xf>
    <xf numFmtId="4" fontId="13" fillId="0" borderId="4" xfId="0" applyNumberFormat="1" applyFont="1" applyFill="1" applyBorder="1" applyAlignment="1">
      <alignment horizontal="right" vertical="top" shrinkToFit="1"/>
    </xf>
    <xf numFmtId="0" fontId="13" fillId="5" borderId="4" xfId="0" applyFont="1" applyFill="1" applyBorder="1" applyAlignment="1">
      <alignment wrapText="1"/>
    </xf>
    <xf numFmtId="0" fontId="13" fillId="7" borderId="4" xfId="0" applyFont="1" applyFill="1" applyBorder="1" applyAlignment="1">
      <alignment vertical="top" wrapText="1"/>
    </xf>
    <xf numFmtId="4" fontId="13" fillId="5" borderId="4" xfId="0" applyNumberFormat="1" applyFont="1" applyFill="1" applyBorder="1" applyAlignment="1">
      <alignment vertical="top"/>
    </xf>
    <xf numFmtId="49" fontId="13" fillId="7" borderId="4" xfId="0" applyNumberFormat="1" applyFont="1" applyFill="1" applyBorder="1" applyAlignment="1">
      <alignment horizontal="center" vertical="top" shrinkToFit="1"/>
    </xf>
    <xf numFmtId="0" fontId="13" fillId="5" borderId="6" xfId="0" applyFont="1" applyFill="1" applyBorder="1" applyAlignment="1">
      <alignment vertical="top" wrapText="1"/>
    </xf>
    <xf numFmtId="49" fontId="7" fillId="3" borderId="7" xfId="0" applyNumberFormat="1" applyFont="1" applyFill="1" applyBorder="1" applyAlignment="1" applyProtection="1">
      <alignment horizontal="center" vertical="top" shrinkToFit="1"/>
    </xf>
    <xf numFmtId="49" fontId="7" fillId="3" borderId="7" xfId="0" applyNumberFormat="1" applyFont="1" applyFill="1" applyBorder="1" applyAlignment="1">
      <alignment horizontal="center" vertical="top" shrinkToFit="1"/>
    </xf>
    <xf numFmtId="49" fontId="13" fillId="5" borderId="6" xfId="0" applyNumberFormat="1" applyFont="1" applyFill="1" applyBorder="1" applyAlignment="1">
      <alignment horizontal="center" vertical="top" shrinkToFit="1"/>
    </xf>
    <xf numFmtId="4" fontId="13" fillId="5" borderId="6" xfId="0" applyNumberFormat="1" applyFont="1" applyFill="1" applyBorder="1" applyAlignment="1">
      <alignment vertical="top"/>
    </xf>
    <xf numFmtId="0" fontId="13" fillId="5" borderId="8" xfId="0" applyFont="1" applyFill="1" applyBorder="1" applyAlignment="1">
      <alignment vertical="top" wrapText="1"/>
    </xf>
    <xf numFmtId="49" fontId="7" fillId="3" borderId="8" xfId="0" applyNumberFormat="1" applyFont="1" applyFill="1" applyBorder="1" applyAlignment="1" applyProtection="1">
      <alignment horizontal="center" vertical="top" shrinkToFit="1"/>
    </xf>
    <xf numFmtId="49" fontId="7" fillId="3" borderId="8" xfId="0" applyNumberFormat="1" applyFont="1" applyFill="1" applyBorder="1" applyAlignment="1">
      <alignment horizontal="center" vertical="top" shrinkToFit="1"/>
    </xf>
    <xf numFmtId="49" fontId="13" fillId="5" borderId="8" xfId="0" applyNumberFormat="1" applyFont="1" applyFill="1" applyBorder="1" applyAlignment="1">
      <alignment horizontal="center" vertical="top" shrinkToFit="1"/>
    </xf>
    <xf numFmtId="4" fontId="13" fillId="5" borderId="8" xfId="0" applyNumberFormat="1" applyFont="1" applyFill="1" applyBorder="1" applyAlignment="1">
      <alignment vertical="top"/>
    </xf>
    <xf numFmtId="0" fontId="13" fillId="7" borderId="8" xfId="0" applyFont="1" applyFill="1" applyBorder="1" applyAlignment="1">
      <alignment vertical="top" wrapText="1"/>
    </xf>
    <xf numFmtId="49" fontId="13" fillId="7" borderId="8" xfId="0" applyNumberFormat="1" applyFont="1" applyFill="1" applyBorder="1" applyAlignment="1">
      <alignment horizontal="center" vertical="top" shrinkToFit="1"/>
    </xf>
    <xf numFmtId="4" fontId="13" fillId="7" borderId="8" xfId="0" applyNumberFormat="1" applyFont="1" applyFill="1" applyBorder="1" applyAlignment="1">
      <alignment vertical="top"/>
    </xf>
    <xf numFmtId="0" fontId="7" fillId="3" borderId="8" xfId="0" applyFont="1" applyFill="1" applyBorder="1" applyAlignment="1" applyProtection="1">
      <alignment vertical="top" wrapText="1"/>
    </xf>
    <xf numFmtId="4" fontId="7" fillId="3" borderId="8" xfId="0" applyNumberFormat="1" applyFont="1" applyFill="1" applyBorder="1" applyAlignment="1" applyProtection="1">
      <alignment horizontal="right" vertical="top" shrinkToFit="1"/>
    </xf>
    <xf numFmtId="0" fontId="7" fillId="3" borderId="1" xfId="0" applyFont="1" applyFill="1" applyBorder="1" applyAlignment="1" applyProtection="1">
      <alignment horizontal="left" vertical="top" wrapText="1"/>
    </xf>
    <xf numFmtId="4" fontId="11" fillId="3" borderId="1" xfId="0" applyNumberFormat="1" applyFont="1" applyFill="1" applyBorder="1" applyAlignment="1">
      <alignment vertical="top" shrinkToFit="1"/>
    </xf>
    <xf numFmtId="0" fontId="13" fillId="7" borderId="1" xfId="0" applyFont="1" applyFill="1" applyBorder="1" applyAlignment="1">
      <alignment vertical="top" wrapText="1"/>
    </xf>
    <xf numFmtId="4" fontId="13" fillId="8" borderId="4" xfId="0" applyNumberFormat="1" applyFont="1" applyFill="1" applyBorder="1" applyAlignment="1">
      <alignment horizontal="right" vertical="top" shrinkToFit="1"/>
    </xf>
    <xf numFmtId="4" fontId="13" fillId="4" borderId="4" xfId="0" applyNumberFormat="1" applyFont="1" applyFill="1" applyBorder="1" applyAlignment="1">
      <alignment horizontal="right" vertical="top" shrinkToFit="1"/>
    </xf>
    <xf numFmtId="0" fontId="5" fillId="3" borderId="1" xfId="3" applyFont="1" applyFill="1" applyBorder="1" applyAlignment="1" applyProtection="1">
      <alignment horizontal="left" vertical="top" wrapText="1"/>
    </xf>
    <xf numFmtId="0" fontId="14" fillId="0" borderId="8" xfId="0" applyFont="1" applyFill="1" applyBorder="1" applyAlignment="1">
      <alignment vertical="top" wrapText="1"/>
    </xf>
    <xf numFmtId="0" fontId="14" fillId="5" borderId="8" xfId="2" applyNumberFormat="1" applyFont="1" applyFill="1" applyBorder="1" applyAlignment="1" applyProtection="1">
      <alignment vertical="top" wrapText="1"/>
    </xf>
    <xf numFmtId="0" fontId="14" fillId="5" borderId="8" xfId="0" applyFont="1" applyFill="1" applyBorder="1" applyAlignment="1">
      <alignment vertical="top" wrapText="1"/>
    </xf>
    <xf numFmtId="49" fontId="14" fillId="5" borderId="8" xfId="0" applyNumberFormat="1" applyFont="1" applyFill="1" applyBorder="1" applyAlignment="1">
      <alignment horizontal="center" vertical="top" shrinkToFit="1"/>
    </xf>
    <xf numFmtId="4" fontId="14" fillId="5" borderId="8" xfId="0" applyNumberFormat="1" applyFont="1" applyFill="1" applyBorder="1" applyAlignment="1">
      <alignment vertical="top" shrinkToFit="1"/>
    </xf>
    <xf numFmtId="4" fontId="14" fillId="0" borderId="8" xfId="0" applyNumberFormat="1" applyFont="1" applyFill="1" applyBorder="1" applyAlignment="1">
      <alignment vertical="top" shrinkToFit="1"/>
    </xf>
    <xf numFmtId="49" fontId="14" fillId="0" borderId="8" xfId="0" applyNumberFormat="1" applyFont="1" applyFill="1" applyBorder="1" applyAlignment="1">
      <alignment horizontal="center" vertical="top" shrinkToFit="1"/>
    </xf>
    <xf numFmtId="0" fontId="9" fillId="2" borderId="1" xfId="0" applyFont="1" applyFill="1" applyBorder="1" applyAlignment="1" applyProtection="1"/>
    <xf numFmtId="0" fontId="8" fillId="0" borderId="0" xfId="0" applyFont="1" applyBorder="1" applyAlignment="1" applyProtection="1">
      <alignment horizontal="center" vertical="top" wrapText="1"/>
    </xf>
    <xf numFmtId="0" fontId="7" fillId="2" borderId="1" xfId="0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</xf>
  </cellXfs>
  <cellStyles count="6">
    <cellStyle name="xl26" xfId="1"/>
    <cellStyle name="xl33" xfId="2"/>
    <cellStyle name="xl34" xfId="3"/>
    <cellStyle name="xl37" xfId="4"/>
    <cellStyle name="Обычный" xfId="0" builtinId="0"/>
    <cellStyle name="Обыч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91"/>
  <sheetViews>
    <sheetView showGridLines="0" tabSelected="1" workbookViewId="0">
      <selection activeCell="F10" sqref="F10"/>
    </sheetView>
  </sheetViews>
  <sheetFormatPr defaultColWidth="9.140625" defaultRowHeight="15.75" outlineLevelRow="6"/>
  <cols>
    <col min="1" max="1" width="59.42578125" style="1" customWidth="1"/>
    <col min="2" max="4" width="7.140625" style="1" customWidth="1"/>
    <col min="5" max="5" width="13" style="1" customWidth="1"/>
    <col min="6" max="6" width="13.28515625" style="1" customWidth="1"/>
    <col min="7" max="7" width="15.85546875" style="2" customWidth="1"/>
    <col min="8" max="8" width="16" style="3" customWidth="1"/>
    <col min="9" max="9" width="14.5703125" style="3" customWidth="1"/>
    <col min="10" max="24" width="9.140625" style="3"/>
    <col min="25" max="16384" width="9.140625" style="1"/>
  </cols>
  <sheetData>
    <row r="1" spans="1:9">
      <c r="F1" s="5" t="s">
        <v>0</v>
      </c>
    </row>
    <row r="2" spans="1:9">
      <c r="F2" s="6" t="s">
        <v>1</v>
      </c>
    </row>
    <row r="3" spans="1:9">
      <c r="F3" s="6" t="s">
        <v>2</v>
      </c>
    </row>
    <row r="4" spans="1:9">
      <c r="F4" s="1" t="s">
        <v>530</v>
      </c>
    </row>
    <row r="5" spans="1:9">
      <c r="F5" s="6" t="s">
        <v>531</v>
      </c>
    </row>
    <row r="7" spans="1:9">
      <c r="D7" s="4"/>
      <c r="E7" s="5"/>
      <c r="F7" s="5" t="s">
        <v>485</v>
      </c>
      <c r="H7" s="1"/>
      <c r="I7" s="1"/>
    </row>
    <row r="8" spans="1:9">
      <c r="D8" s="4"/>
      <c r="E8" s="4"/>
      <c r="F8" s="6" t="s">
        <v>1</v>
      </c>
      <c r="H8" s="1"/>
      <c r="I8" s="1"/>
    </row>
    <row r="9" spans="1:9">
      <c r="D9" s="4"/>
      <c r="E9" s="4"/>
      <c r="F9" s="6" t="s">
        <v>2</v>
      </c>
      <c r="H9" s="1"/>
      <c r="I9" s="1"/>
    </row>
    <row r="10" spans="1:9">
      <c r="D10" s="4"/>
      <c r="E10" s="4"/>
      <c r="F10" s="1" t="s">
        <v>530</v>
      </c>
      <c r="H10" s="1"/>
      <c r="I10" s="1"/>
    </row>
    <row r="11" spans="1:9">
      <c r="F11" s="6" t="s">
        <v>3</v>
      </c>
    </row>
    <row r="12" spans="1:9" ht="16.5" customHeight="1">
      <c r="A12" s="149" t="s">
        <v>4</v>
      </c>
      <c r="B12" s="149"/>
      <c r="C12" s="149"/>
      <c r="D12" s="149"/>
      <c r="E12" s="149"/>
      <c r="F12" s="149"/>
      <c r="G12" s="149"/>
      <c r="H12" s="149"/>
      <c r="I12" s="149"/>
    </row>
    <row r="13" spans="1:9" ht="35.25" customHeight="1">
      <c r="A13" s="149" t="s">
        <v>5</v>
      </c>
      <c r="B13" s="149"/>
      <c r="C13" s="149"/>
      <c r="D13" s="149"/>
      <c r="E13" s="149"/>
      <c r="F13" s="149"/>
      <c r="G13" s="149"/>
      <c r="H13" s="149"/>
      <c r="I13" s="149"/>
    </row>
    <row r="14" spans="1:9">
      <c r="A14" s="7"/>
      <c r="B14" s="7"/>
      <c r="C14" s="7"/>
      <c r="D14" s="7"/>
      <c r="E14" s="7"/>
      <c r="F14" s="7"/>
      <c r="I14" s="8" t="s">
        <v>6</v>
      </c>
    </row>
    <row r="15" spans="1:9" ht="15.75" customHeight="1">
      <c r="A15" s="150" t="s">
        <v>7</v>
      </c>
      <c r="B15" s="150" t="s">
        <v>8</v>
      </c>
      <c r="C15" s="150" t="s">
        <v>9</v>
      </c>
      <c r="D15" s="150" t="s">
        <v>10</v>
      </c>
      <c r="E15" s="150" t="s">
        <v>11</v>
      </c>
      <c r="F15" s="150" t="s">
        <v>12</v>
      </c>
      <c r="G15" s="151" t="s">
        <v>13</v>
      </c>
      <c r="H15" s="151"/>
      <c r="I15" s="151"/>
    </row>
    <row r="16" spans="1:9">
      <c r="A16" s="150"/>
      <c r="B16" s="150"/>
      <c r="C16" s="150"/>
      <c r="D16" s="150"/>
      <c r="E16" s="150"/>
      <c r="F16" s="150"/>
      <c r="G16" s="10" t="s">
        <v>14</v>
      </c>
      <c r="H16" s="10" t="s">
        <v>15</v>
      </c>
      <c r="I16" s="10" t="s">
        <v>16</v>
      </c>
    </row>
    <row r="17" spans="1:24">
      <c r="A17" s="9">
        <v>1</v>
      </c>
      <c r="B17" s="9">
        <v>2</v>
      </c>
      <c r="C17" s="9">
        <v>3</v>
      </c>
      <c r="D17" s="9">
        <v>4</v>
      </c>
      <c r="E17" s="9">
        <v>5</v>
      </c>
      <c r="F17" s="9">
        <v>6</v>
      </c>
      <c r="G17" s="11">
        <v>7</v>
      </c>
      <c r="H17" s="11">
        <v>8</v>
      </c>
      <c r="I17" s="11">
        <v>9</v>
      </c>
    </row>
    <row r="18" spans="1:24" s="15" customFormat="1" ht="47.25">
      <c r="A18" s="12" t="s">
        <v>17</v>
      </c>
      <c r="B18" s="13" t="s">
        <v>18</v>
      </c>
      <c r="C18" s="13" t="s">
        <v>19</v>
      </c>
      <c r="D18" s="13" t="s">
        <v>19</v>
      </c>
      <c r="E18" s="13" t="s">
        <v>20</v>
      </c>
      <c r="F18" s="13" t="s">
        <v>21</v>
      </c>
      <c r="G18" s="14">
        <f t="shared" ref="G18:I20" si="0">G19</f>
        <v>16456000</v>
      </c>
      <c r="H18" s="14">
        <f t="shared" si="0"/>
        <v>17110700</v>
      </c>
      <c r="I18" s="14">
        <f t="shared" si="0"/>
        <v>17684450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outlineLevel="1">
      <c r="A19" s="16" t="s">
        <v>22</v>
      </c>
      <c r="B19" s="17" t="s">
        <v>18</v>
      </c>
      <c r="C19" s="17" t="s">
        <v>23</v>
      </c>
      <c r="D19" s="17" t="s">
        <v>19</v>
      </c>
      <c r="E19" s="17" t="s">
        <v>20</v>
      </c>
      <c r="F19" s="17" t="s">
        <v>21</v>
      </c>
      <c r="G19" s="18">
        <f t="shared" si="0"/>
        <v>16456000</v>
      </c>
      <c r="H19" s="18">
        <f t="shared" si="0"/>
        <v>17110700</v>
      </c>
      <c r="I19" s="18">
        <f t="shared" si="0"/>
        <v>17684450</v>
      </c>
    </row>
    <row r="20" spans="1:24" ht="47.25" outlineLevel="2">
      <c r="A20" s="16" t="s">
        <v>24</v>
      </c>
      <c r="B20" s="17" t="s">
        <v>18</v>
      </c>
      <c r="C20" s="17" t="s">
        <v>23</v>
      </c>
      <c r="D20" s="17" t="s">
        <v>25</v>
      </c>
      <c r="E20" s="17" t="s">
        <v>20</v>
      </c>
      <c r="F20" s="17" t="s">
        <v>21</v>
      </c>
      <c r="G20" s="18">
        <f t="shared" si="0"/>
        <v>16456000</v>
      </c>
      <c r="H20" s="18">
        <f t="shared" si="0"/>
        <v>17110700</v>
      </c>
      <c r="I20" s="18">
        <f t="shared" si="0"/>
        <v>17684450</v>
      </c>
    </row>
    <row r="21" spans="1:24" ht="31.5" outlineLevel="3">
      <c r="A21" s="16" t="s">
        <v>26</v>
      </c>
      <c r="B21" s="17" t="s">
        <v>18</v>
      </c>
      <c r="C21" s="17" t="s">
        <v>23</v>
      </c>
      <c r="D21" s="17" t="s">
        <v>25</v>
      </c>
      <c r="E21" s="17" t="s">
        <v>27</v>
      </c>
      <c r="F21" s="17" t="s">
        <v>21</v>
      </c>
      <c r="G21" s="18">
        <f>G23</f>
        <v>16456000</v>
      </c>
      <c r="H21" s="18">
        <f>H23</f>
        <v>17110700</v>
      </c>
      <c r="I21" s="18">
        <f>I23</f>
        <v>17684450</v>
      </c>
    </row>
    <row r="22" spans="1:24" ht="31.5" outlineLevel="3">
      <c r="A22" s="16" t="s">
        <v>28</v>
      </c>
      <c r="B22" s="17" t="s">
        <v>18</v>
      </c>
      <c r="C22" s="17" t="s">
        <v>23</v>
      </c>
      <c r="D22" s="17" t="s">
        <v>25</v>
      </c>
      <c r="E22" s="17" t="s">
        <v>29</v>
      </c>
      <c r="F22" s="17" t="s">
        <v>21</v>
      </c>
      <c r="G22" s="18">
        <f>G23</f>
        <v>16456000</v>
      </c>
      <c r="H22" s="18">
        <f>H23</f>
        <v>17110700</v>
      </c>
      <c r="I22" s="18">
        <f>I23</f>
        <v>17684450</v>
      </c>
    </row>
    <row r="23" spans="1:24" ht="47.25" outlineLevel="4">
      <c r="A23" s="19" t="s">
        <v>30</v>
      </c>
      <c r="B23" s="17" t="s">
        <v>18</v>
      </c>
      <c r="C23" s="17" t="s">
        <v>23</v>
      </c>
      <c r="D23" s="17" t="s">
        <v>25</v>
      </c>
      <c r="E23" s="17" t="s">
        <v>31</v>
      </c>
      <c r="F23" s="17" t="s">
        <v>21</v>
      </c>
      <c r="G23" s="18">
        <f>G24+G26+G28</f>
        <v>16456000</v>
      </c>
      <c r="H23" s="18">
        <f>H24+H26+H28</f>
        <v>17110700</v>
      </c>
      <c r="I23" s="18">
        <f>I24+I26+I28</f>
        <v>17684450</v>
      </c>
    </row>
    <row r="24" spans="1:24" ht="78.75" outlineLevel="4">
      <c r="A24" s="16" t="s">
        <v>32</v>
      </c>
      <c r="B24" s="17" t="s">
        <v>18</v>
      </c>
      <c r="C24" s="17" t="s">
        <v>23</v>
      </c>
      <c r="D24" s="17" t="s">
        <v>25</v>
      </c>
      <c r="E24" s="17" t="s">
        <v>31</v>
      </c>
      <c r="F24" s="17" t="s">
        <v>33</v>
      </c>
      <c r="G24" s="18">
        <f>G25</f>
        <v>13751000</v>
      </c>
      <c r="H24" s="18">
        <f>H25</f>
        <v>14405700</v>
      </c>
      <c r="I24" s="18">
        <f>I25</f>
        <v>14979450</v>
      </c>
    </row>
    <row r="25" spans="1:24" ht="31.5" outlineLevel="6">
      <c r="A25" s="16" t="s">
        <v>34</v>
      </c>
      <c r="B25" s="17" t="s">
        <v>18</v>
      </c>
      <c r="C25" s="17" t="s">
        <v>23</v>
      </c>
      <c r="D25" s="17" t="s">
        <v>25</v>
      </c>
      <c r="E25" s="17" t="s">
        <v>31</v>
      </c>
      <c r="F25" s="17" t="s">
        <v>35</v>
      </c>
      <c r="G25" s="18">
        <f>13751000</f>
        <v>13751000</v>
      </c>
      <c r="H25" s="18">
        <v>14405700</v>
      </c>
      <c r="I25" s="18">
        <v>14979450</v>
      </c>
    </row>
    <row r="26" spans="1:24" ht="31.5" outlineLevel="6">
      <c r="A26" s="16" t="s">
        <v>36</v>
      </c>
      <c r="B26" s="17" t="s">
        <v>18</v>
      </c>
      <c r="C26" s="17" t="s">
        <v>23</v>
      </c>
      <c r="D26" s="17" t="s">
        <v>25</v>
      </c>
      <c r="E26" s="17" t="s">
        <v>31</v>
      </c>
      <c r="F26" s="17" t="s">
        <v>37</v>
      </c>
      <c r="G26" s="18">
        <f>G27</f>
        <v>2700000</v>
      </c>
      <c r="H26" s="18">
        <f>H27</f>
        <v>2700000</v>
      </c>
      <c r="I26" s="18">
        <f>I27</f>
        <v>2700000</v>
      </c>
    </row>
    <row r="27" spans="1:24" ht="31.5" outlineLevel="6">
      <c r="A27" s="16" t="s">
        <v>38</v>
      </c>
      <c r="B27" s="17" t="s">
        <v>18</v>
      </c>
      <c r="C27" s="17" t="s">
        <v>23</v>
      </c>
      <c r="D27" s="17" t="s">
        <v>25</v>
      </c>
      <c r="E27" s="17" t="s">
        <v>31</v>
      </c>
      <c r="F27" s="17" t="s">
        <v>39</v>
      </c>
      <c r="G27" s="18">
        <f>2700000</f>
        <v>2700000</v>
      </c>
      <c r="H27" s="18">
        <f>2700000</f>
        <v>2700000</v>
      </c>
      <c r="I27" s="18">
        <f>2700000</f>
        <v>2700000</v>
      </c>
    </row>
    <row r="28" spans="1:24" outlineLevel="6">
      <c r="A28" s="16" t="s">
        <v>40</v>
      </c>
      <c r="B28" s="17" t="s">
        <v>18</v>
      </c>
      <c r="C28" s="17" t="s">
        <v>23</v>
      </c>
      <c r="D28" s="17" t="s">
        <v>25</v>
      </c>
      <c r="E28" s="17" t="s">
        <v>31</v>
      </c>
      <c r="F28" s="17" t="s">
        <v>41</v>
      </c>
      <c r="G28" s="18">
        <f>G29</f>
        <v>5000</v>
      </c>
      <c r="H28" s="18">
        <f>H29</f>
        <v>5000</v>
      </c>
      <c r="I28" s="18">
        <f>I29</f>
        <v>5000</v>
      </c>
    </row>
    <row r="29" spans="1:24" outlineLevel="6">
      <c r="A29" s="16" t="s">
        <v>42</v>
      </c>
      <c r="B29" s="17" t="s">
        <v>18</v>
      </c>
      <c r="C29" s="17" t="s">
        <v>23</v>
      </c>
      <c r="D29" s="17" t="s">
        <v>25</v>
      </c>
      <c r="E29" s="17" t="s">
        <v>31</v>
      </c>
      <c r="F29" s="17" t="s">
        <v>43</v>
      </c>
      <c r="G29" s="18">
        <f>5000</f>
        <v>5000</v>
      </c>
      <c r="H29" s="18">
        <f>5000</f>
        <v>5000</v>
      </c>
      <c r="I29" s="18">
        <f>5000</f>
        <v>5000</v>
      </c>
    </row>
    <row r="30" spans="1:24" s="15" customFormat="1" ht="47.25" outlineLevel="6">
      <c r="A30" s="12" t="s">
        <v>44</v>
      </c>
      <c r="B30" s="13" t="s">
        <v>45</v>
      </c>
      <c r="C30" s="13" t="s">
        <v>19</v>
      </c>
      <c r="D30" s="13" t="s">
        <v>19</v>
      </c>
      <c r="E30" s="13" t="s">
        <v>20</v>
      </c>
      <c r="F30" s="13" t="s">
        <v>21</v>
      </c>
      <c r="G30" s="14">
        <f>G31+G183</f>
        <v>1175503295.72</v>
      </c>
      <c r="H30" s="14">
        <f>H31+H183</f>
        <v>1207718496</v>
      </c>
      <c r="I30" s="14">
        <f>I31+I183</f>
        <v>1248633251.6399999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outlineLevel="2">
      <c r="A31" s="16" t="s">
        <v>46</v>
      </c>
      <c r="B31" s="17" t="s">
        <v>45</v>
      </c>
      <c r="C31" s="17" t="s">
        <v>47</v>
      </c>
      <c r="D31" s="17" t="s">
        <v>19</v>
      </c>
      <c r="E31" s="17" t="s">
        <v>20</v>
      </c>
      <c r="F31" s="17" t="s">
        <v>21</v>
      </c>
      <c r="G31" s="18">
        <f>G32+G57+G110+G134+G152</f>
        <v>1164335306.72</v>
      </c>
      <c r="H31" s="18">
        <f>H32+H57+H110+H134+H152</f>
        <v>1202321624</v>
      </c>
      <c r="I31" s="18">
        <f>I32+I57+I110+I134+I152</f>
        <v>1243030546.6399999</v>
      </c>
    </row>
    <row r="32" spans="1:24" outlineLevel="3">
      <c r="A32" s="16" t="s">
        <v>48</v>
      </c>
      <c r="B32" s="17" t="s">
        <v>45</v>
      </c>
      <c r="C32" s="17" t="s">
        <v>47</v>
      </c>
      <c r="D32" s="17" t="s">
        <v>23</v>
      </c>
      <c r="E32" s="17" t="s">
        <v>20</v>
      </c>
      <c r="F32" s="17" t="s">
        <v>21</v>
      </c>
      <c r="G32" s="18">
        <f>G33+G47+G52</f>
        <v>259553490</v>
      </c>
      <c r="H32" s="18">
        <f>H33+H47</f>
        <v>268728922</v>
      </c>
      <c r="I32" s="18">
        <f>I33+I47</f>
        <v>279242191</v>
      </c>
    </row>
    <row r="33" spans="1:24" ht="47.25" outlineLevel="3">
      <c r="A33" s="16" t="s">
        <v>49</v>
      </c>
      <c r="B33" s="17" t="s">
        <v>45</v>
      </c>
      <c r="C33" s="17" t="s">
        <v>47</v>
      </c>
      <c r="D33" s="17" t="s">
        <v>23</v>
      </c>
      <c r="E33" s="17" t="s">
        <v>50</v>
      </c>
      <c r="F33" s="17" t="s">
        <v>21</v>
      </c>
      <c r="G33" s="20">
        <f>G34+G42</f>
        <v>259421490</v>
      </c>
      <c r="H33" s="20">
        <f>H34+H42</f>
        <v>268646922</v>
      </c>
      <c r="I33" s="20">
        <f>I34+I42</f>
        <v>279242191</v>
      </c>
    </row>
    <row r="34" spans="1:24" ht="31.5" outlineLevel="3">
      <c r="A34" s="16" t="s">
        <v>51</v>
      </c>
      <c r="B34" s="17" t="s">
        <v>45</v>
      </c>
      <c r="C34" s="17" t="s">
        <v>47</v>
      </c>
      <c r="D34" s="17" t="s">
        <v>23</v>
      </c>
      <c r="E34" s="17" t="s">
        <v>52</v>
      </c>
      <c r="F34" s="17" t="s">
        <v>21</v>
      </c>
      <c r="G34" s="20">
        <f>G35+G39</f>
        <v>253889730</v>
      </c>
      <c r="H34" s="20">
        <f>H35+H39</f>
        <v>263115162</v>
      </c>
      <c r="I34" s="20">
        <f>I35+I39</f>
        <v>273710431</v>
      </c>
    </row>
    <row r="35" spans="1:24" ht="31.5" outlineLevel="3">
      <c r="A35" s="16" t="s">
        <v>53</v>
      </c>
      <c r="B35" s="17" t="s">
        <v>45</v>
      </c>
      <c r="C35" s="17" t="s">
        <v>47</v>
      </c>
      <c r="D35" s="17" t="s">
        <v>23</v>
      </c>
      <c r="E35" s="17" t="s">
        <v>54</v>
      </c>
      <c r="F35" s="17" t="s">
        <v>21</v>
      </c>
      <c r="G35" s="20">
        <f t="shared" ref="G35:I37" si="1">G36</f>
        <v>94512000</v>
      </c>
      <c r="H35" s="20">
        <f t="shared" si="1"/>
        <v>87011840</v>
      </c>
      <c r="I35" s="20">
        <f t="shared" si="1"/>
        <v>84611670</v>
      </c>
    </row>
    <row r="36" spans="1:24" outlineLevel="5">
      <c r="A36" s="16" t="s">
        <v>55</v>
      </c>
      <c r="B36" s="17" t="s">
        <v>45</v>
      </c>
      <c r="C36" s="17" t="s">
        <v>47</v>
      </c>
      <c r="D36" s="17" t="s">
        <v>23</v>
      </c>
      <c r="E36" s="17" t="s">
        <v>56</v>
      </c>
      <c r="F36" s="17" t="s">
        <v>21</v>
      </c>
      <c r="G36" s="20">
        <f t="shared" si="1"/>
        <v>94512000</v>
      </c>
      <c r="H36" s="20">
        <f t="shared" si="1"/>
        <v>87011840</v>
      </c>
      <c r="I36" s="20">
        <f t="shared" si="1"/>
        <v>84611670</v>
      </c>
    </row>
    <row r="37" spans="1:24" ht="31.5" outlineLevel="5">
      <c r="A37" s="16" t="s">
        <v>57</v>
      </c>
      <c r="B37" s="17" t="s">
        <v>45</v>
      </c>
      <c r="C37" s="17" t="s">
        <v>47</v>
      </c>
      <c r="D37" s="17" t="s">
        <v>23</v>
      </c>
      <c r="E37" s="17" t="s">
        <v>56</v>
      </c>
      <c r="F37" s="17" t="s">
        <v>58</v>
      </c>
      <c r="G37" s="20">
        <f t="shared" si="1"/>
        <v>94512000</v>
      </c>
      <c r="H37" s="20">
        <f t="shared" si="1"/>
        <v>87011840</v>
      </c>
      <c r="I37" s="20">
        <f t="shared" si="1"/>
        <v>84611670</v>
      </c>
    </row>
    <row r="38" spans="1:24" outlineLevel="6">
      <c r="A38" s="16" t="s">
        <v>59</v>
      </c>
      <c r="B38" s="17" t="s">
        <v>45</v>
      </c>
      <c r="C38" s="17" t="s">
        <v>47</v>
      </c>
      <c r="D38" s="17" t="s">
        <v>23</v>
      </c>
      <c r="E38" s="17" t="s">
        <v>56</v>
      </c>
      <c r="F38" s="17" t="s">
        <v>60</v>
      </c>
      <c r="G38" s="20">
        <v>94512000</v>
      </c>
      <c r="H38" s="20">
        <f>97011840-10000000</f>
        <v>87011840</v>
      </c>
      <c r="I38" s="20">
        <f>99611670-15000000</f>
        <v>84611670</v>
      </c>
    </row>
    <row r="39" spans="1:24" ht="63" outlineLevel="6">
      <c r="A39" s="52" t="s">
        <v>61</v>
      </c>
      <c r="B39" s="53" t="s">
        <v>45</v>
      </c>
      <c r="C39" s="53" t="s">
        <v>47</v>
      </c>
      <c r="D39" s="53" t="s">
        <v>23</v>
      </c>
      <c r="E39" s="53" t="s">
        <v>62</v>
      </c>
      <c r="F39" s="53" t="s">
        <v>21</v>
      </c>
      <c r="G39" s="56">
        <f t="shared" ref="G39:I40" si="2">G40</f>
        <v>159377730</v>
      </c>
      <c r="H39" s="56">
        <f t="shared" si="2"/>
        <v>176103322</v>
      </c>
      <c r="I39" s="56">
        <f t="shared" si="2"/>
        <v>189098761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1.5" outlineLevel="6">
      <c r="A40" s="52" t="s">
        <v>57</v>
      </c>
      <c r="B40" s="53" t="s">
        <v>45</v>
      </c>
      <c r="C40" s="53" t="s">
        <v>47</v>
      </c>
      <c r="D40" s="53" t="s">
        <v>23</v>
      </c>
      <c r="E40" s="53" t="s">
        <v>62</v>
      </c>
      <c r="F40" s="53" t="s">
        <v>58</v>
      </c>
      <c r="G40" s="56">
        <f t="shared" si="2"/>
        <v>159377730</v>
      </c>
      <c r="H40" s="56">
        <f t="shared" si="2"/>
        <v>176103322</v>
      </c>
      <c r="I40" s="56">
        <f t="shared" si="2"/>
        <v>189098761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outlineLevel="6">
      <c r="A41" s="52" t="s">
        <v>59</v>
      </c>
      <c r="B41" s="53" t="s">
        <v>45</v>
      </c>
      <c r="C41" s="53" t="s">
        <v>47</v>
      </c>
      <c r="D41" s="53" t="s">
        <v>23</v>
      </c>
      <c r="E41" s="53" t="s">
        <v>62</v>
      </c>
      <c r="F41" s="53" t="s">
        <v>60</v>
      </c>
      <c r="G41" s="56">
        <f>167905069-8527339</f>
        <v>159377730</v>
      </c>
      <c r="H41" s="56">
        <f>189605745-13502423</f>
        <v>176103322</v>
      </c>
      <c r="I41" s="56">
        <f>206823653-17724892</f>
        <v>189098761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47.25" outlineLevel="6">
      <c r="A42" s="16" t="s">
        <v>63</v>
      </c>
      <c r="B42" s="17" t="s">
        <v>45</v>
      </c>
      <c r="C42" s="17" t="s">
        <v>47</v>
      </c>
      <c r="D42" s="17" t="s">
        <v>23</v>
      </c>
      <c r="E42" s="17" t="s">
        <v>64</v>
      </c>
      <c r="F42" s="17" t="s">
        <v>21</v>
      </c>
      <c r="G42" s="20">
        <f>G43</f>
        <v>5531760</v>
      </c>
      <c r="H42" s="20">
        <f>H43</f>
        <v>5531760</v>
      </c>
      <c r="I42" s="20">
        <f>I43</f>
        <v>5531760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1.5" outlineLevel="6">
      <c r="A43" s="16" t="s">
        <v>65</v>
      </c>
      <c r="B43" s="17" t="s">
        <v>45</v>
      </c>
      <c r="C43" s="17" t="s">
        <v>47</v>
      </c>
      <c r="D43" s="17" t="s">
        <v>23</v>
      </c>
      <c r="E43" s="17" t="s">
        <v>66</v>
      </c>
      <c r="F43" s="17" t="s">
        <v>21</v>
      </c>
      <c r="G43" s="20">
        <f>G45</f>
        <v>5531760</v>
      </c>
      <c r="H43" s="20">
        <f>H45</f>
        <v>5531760</v>
      </c>
      <c r="I43" s="20">
        <f>I45</f>
        <v>5531760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1.5" outlineLevel="6">
      <c r="A44" s="16" t="s">
        <v>67</v>
      </c>
      <c r="B44" s="17" t="s">
        <v>45</v>
      </c>
      <c r="C44" s="17" t="s">
        <v>47</v>
      </c>
      <c r="D44" s="17" t="s">
        <v>23</v>
      </c>
      <c r="E44" s="17" t="s">
        <v>68</v>
      </c>
      <c r="F44" s="17" t="s">
        <v>21</v>
      </c>
      <c r="G44" s="20">
        <f t="shared" ref="G44:I45" si="3">G45</f>
        <v>5531760</v>
      </c>
      <c r="H44" s="20">
        <f t="shared" si="3"/>
        <v>5531760</v>
      </c>
      <c r="I44" s="20">
        <f t="shared" si="3"/>
        <v>5531760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1.5" outlineLevel="6">
      <c r="A45" s="16" t="s">
        <v>57</v>
      </c>
      <c r="B45" s="17" t="s">
        <v>45</v>
      </c>
      <c r="C45" s="17" t="s">
        <v>47</v>
      </c>
      <c r="D45" s="17" t="s">
        <v>23</v>
      </c>
      <c r="E45" s="17" t="s">
        <v>68</v>
      </c>
      <c r="F45" s="17" t="s">
        <v>58</v>
      </c>
      <c r="G45" s="20">
        <f t="shared" si="3"/>
        <v>5531760</v>
      </c>
      <c r="H45" s="20">
        <f t="shared" si="3"/>
        <v>5531760</v>
      </c>
      <c r="I45" s="20">
        <f t="shared" si="3"/>
        <v>5531760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outlineLevel="6">
      <c r="A46" s="16" t="s">
        <v>59</v>
      </c>
      <c r="B46" s="17" t="s">
        <v>45</v>
      </c>
      <c r="C46" s="17" t="s">
        <v>47</v>
      </c>
      <c r="D46" s="17" t="s">
        <v>23</v>
      </c>
      <c r="E46" s="17" t="s">
        <v>68</v>
      </c>
      <c r="F46" s="17" t="s">
        <v>60</v>
      </c>
      <c r="G46" s="20">
        <v>5531760</v>
      </c>
      <c r="H46" s="20">
        <v>5531760</v>
      </c>
      <c r="I46" s="20">
        <v>5531760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47.25" outlineLevel="6">
      <c r="A47" s="16" t="s">
        <v>69</v>
      </c>
      <c r="B47" s="17" t="s">
        <v>45</v>
      </c>
      <c r="C47" s="17" t="s">
        <v>47</v>
      </c>
      <c r="D47" s="17" t="s">
        <v>23</v>
      </c>
      <c r="E47" s="17" t="s">
        <v>70</v>
      </c>
      <c r="F47" s="17" t="s">
        <v>21</v>
      </c>
      <c r="G47" s="20">
        <f t="shared" ref="G47:I50" si="4">G48</f>
        <v>82000</v>
      </c>
      <c r="H47" s="20">
        <f t="shared" si="4"/>
        <v>82000</v>
      </c>
      <c r="I47" s="20">
        <f t="shared" si="4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63" outlineLevel="6">
      <c r="A48" s="16" t="s">
        <v>71</v>
      </c>
      <c r="B48" s="17" t="s">
        <v>45</v>
      </c>
      <c r="C48" s="17" t="s">
        <v>47</v>
      </c>
      <c r="D48" s="17" t="s">
        <v>23</v>
      </c>
      <c r="E48" s="17" t="s">
        <v>72</v>
      </c>
      <c r="F48" s="17" t="s">
        <v>21</v>
      </c>
      <c r="G48" s="20">
        <f t="shared" si="4"/>
        <v>82000</v>
      </c>
      <c r="H48" s="20">
        <f t="shared" si="4"/>
        <v>82000</v>
      </c>
      <c r="I48" s="20">
        <f t="shared" si="4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47.25" outlineLevel="6">
      <c r="A49" s="16" t="s">
        <v>73</v>
      </c>
      <c r="B49" s="17" t="s">
        <v>45</v>
      </c>
      <c r="C49" s="17" t="s">
        <v>47</v>
      </c>
      <c r="D49" s="17" t="s">
        <v>23</v>
      </c>
      <c r="E49" s="17" t="s">
        <v>74</v>
      </c>
      <c r="F49" s="17" t="s">
        <v>21</v>
      </c>
      <c r="G49" s="20">
        <f t="shared" si="4"/>
        <v>82000</v>
      </c>
      <c r="H49" s="20">
        <f t="shared" si="4"/>
        <v>82000</v>
      </c>
      <c r="I49" s="20">
        <f t="shared" si="4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1.5" outlineLevel="6">
      <c r="A50" s="16" t="s">
        <v>57</v>
      </c>
      <c r="B50" s="17" t="s">
        <v>45</v>
      </c>
      <c r="C50" s="17" t="s">
        <v>47</v>
      </c>
      <c r="D50" s="17" t="s">
        <v>23</v>
      </c>
      <c r="E50" s="17" t="s">
        <v>74</v>
      </c>
      <c r="F50" s="17" t="s">
        <v>58</v>
      </c>
      <c r="G50" s="20">
        <f t="shared" si="4"/>
        <v>82000</v>
      </c>
      <c r="H50" s="20">
        <f t="shared" si="4"/>
        <v>82000</v>
      </c>
      <c r="I50" s="20">
        <f t="shared" si="4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outlineLevel="6">
      <c r="A51" s="16" t="s">
        <v>59</v>
      </c>
      <c r="B51" s="17" t="s">
        <v>45</v>
      </c>
      <c r="C51" s="17" t="s">
        <v>47</v>
      </c>
      <c r="D51" s="17" t="s">
        <v>23</v>
      </c>
      <c r="E51" s="17" t="s">
        <v>74</v>
      </c>
      <c r="F51" s="17" t="s">
        <v>60</v>
      </c>
      <c r="G51" s="20">
        <v>82000</v>
      </c>
      <c r="H51" s="20">
        <v>82000</v>
      </c>
      <c r="I51" s="20"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47.25" outlineLevel="6">
      <c r="A52" s="16" t="s">
        <v>75</v>
      </c>
      <c r="B52" s="17" t="s">
        <v>45</v>
      </c>
      <c r="C52" s="17" t="s">
        <v>47</v>
      </c>
      <c r="D52" s="17" t="s">
        <v>23</v>
      </c>
      <c r="E52" s="17" t="s">
        <v>76</v>
      </c>
      <c r="F52" s="17" t="s">
        <v>21</v>
      </c>
      <c r="G52" s="20">
        <f t="shared" ref="G52:I55" si="5">G53</f>
        <v>50000</v>
      </c>
      <c r="H52" s="20">
        <f t="shared" si="5"/>
        <v>0</v>
      </c>
      <c r="I52" s="20">
        <f t="shared" si="5"/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63" outlineLevel="6">
      <c r="A53" s="16" t="s">
        <v>77</v>
      </c>
      <c r="B53" s="17" t="s">
        <v>45</v>
      </c>
      <c r="C53" s="17" t="s">
        <v>47</v>
      </c>
      <c r="D53" s="17" t="s">
        <v>23</v>
      </c>
      <c r="E53" s="17" t="s">
        <v>78</v>
      </c>
      <c r="F53" s="17" t="s">
        <v>21</v>
      </c>
      <c r="G53" s="20">
        <f t="shared" si="5"/>
        <v>50000</v>
      </c>
      <c r="H53" s="20">
        <f t="shared" si="5"/>
        <v>0</v>
      </c>
      <c r="I53" s="20">
        <f t="shared" si="5"/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outlineLevel="6">
      <c r="A54" s="16" t="s">
        <v>79</v>
      </c>
      <c r="B54" s="17" t="s">
        <v>45</v>
      </c>
      <c r="C54" s="17" t="s">
        <v>47</v>
      </c>
      <c r="D54" s="17" t="s">
        <v>23</v>
      </c>
      <c r="E54" s="17" t="s">
        <v>80</v>
      </c>
      <c r="F54" s="17" t="s">
        <v>21</v>
      </c>
      <c r="G54" s="20">
        <f t="shared" si="5"/>
        <v>50000</v>
      </c>
      <c r="H54" s="20">
        <f t="shared" si="5"/>
        <v>0</v>
      </c>
      <c r="I54" s="20">
        <f t="shared" si="5"/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1.5" outlineLevel="6">
      <c r="A55" s="16" t="s">
        <v>57</v>
      </c>
      <c r="B55" s="17" t="s">
        <v>45</v>
      </c>
      <c r="C55" s="17" t="s">
        <v>47</v>
      </c>
      <c r="D55" s="17" t="s">
        <v>23</v>
      </c>
      <c r="E55" s="17" t="s">
        <v>80</v>
      </c>
      <c r="F55" s="17" t="s">
        <v>58</v>
      </c>
      <c r="G55" s="20">
        <f t="shared" si="5"/>
        <v>50000</v>
      </c>
      <c r="H55" s="20">
        <f t="shared" si="5"/>
        <v>0</v>
      </c>
      <c r="I55" s="20">
        <f t="shared" si="5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outlineLevel="6">
      <c r="A56" s="16" t="s">
        <v>59</v>
      </c>
      <c r="B56" s="17" t="s">
        <v>45</v>
      </c>
      <c r="C56" s="17" t="s">
        <v>47</v>
      </c>
      <c r="D56" s="17" t="s">
        <v>23</v>
      </c>
      <c r="E56" s="17" t="s">
        <v>80</v>
      </c>
      <c r="F56" s="17" t="s">
        <v>60</v>
      </c>
      <c r="G56" s="20">
        <v>50000</v>
      </c>
      <c r="H56" s="20">
        <v>0</v>
      </c>
      <c r="I56" s="20"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outlineLevel="2">
      <c r="A57" s="16" t="s">
        <v>81</v>
      </c>
      <c r="B57" s="17" t="s">
        <v>45</v>
      </c>
      <c r="C57" s="17" t="s">
        <v>47</v>
      </c>
      <c r="D57" s="17" t="s">
        <v>82</v>
      </c>
      <c r="E57" s="17" t="s">
        <v>20</v>
      </c>
      <c r="F57" s="17" t="s">
        <v>21</v>
      </c>
      <c r="G57" s="18">
        <f>G58+G100+G105</f>
        <v>794593121.31999993</v>
      </c>
      <c r="H57" s="18">
        <f>H58+H100+H105</f>
        <v>830340210</v>
      </c>
      <c r="I57" s="18">
        <f>I58+I100+I105</f>
        <v>856988623.63999999</v>
      </c>
    </row>
    <row r="58" spans="1:24" ht="47.25" outlineLevel="2">
      <c r="A58" s="16" t="s">
        <v>49</v>
      </c>
      <c r="B58" s="17" t="s">
        <v>45</v>
      </c>
      <c r="C58" s="17" t="s">
        <v>47</v>
      </c>
      <c r="D58" s="17" t="s">
        <v>82</v>
      </c>
      <c r="E58" s="17" t="s">
        <v>50</v>
      </c>
      <c r="F58" s="17" t="s">
        <v>21</v>
      </c>
      <c r="G58" s="18">
        <f>G59+G96</f>
        <v>794435821.31999993</v>
      </c>
      <c r="H58" s="18">
        <f>H59+H96</f>
        <v>830237510</v>
      </c>
      <c r="I58" s="18">
        <f>I59+I96</f>
        <v>856988623.63999999</v>
      </c>
    </row>
    <row r="59" spans="1:24" outlineLevel="2">
      <c r="A59" s="16" t="s">
        <v>83</v>
      </c>
      <c r="B59" s="17" t="s">
        <v>45</v>
      </c>
      <c r="C59" s="17" t="s">
        <v>47</v>
      </c>
      <c r="D59" s="17" t="s">
        <v>82</v>
      </c>
      <c r="E59" s="17" t="s">
        <v>84</v>
      </c>
      <c r="F59" s="17" t="s">
        <v>21</v>
      </c>
      <c r="G59" s="20">
        <f>G60+G64+G67+G70+G73+G78+G81+G84+G87+G90+G93</f>
        <v>792074861.31999993</v>
      </c>
      <c r="H59" s="20">
        <f t="shared" ref="H59:I59" si="6">H60+H64+H67+H70+H73+H78+H81+H84+H87+H90+H93</f>
        <v>827876550</v>
      </c>
      <c r="I59" s="20">
        <f t="shared" si="6"/>
        <v>854627663.63999999</v>
      </c>
    </row>
    <row r="60" spans="1:24" ht="31.5" outlineLevel="2">
      <c r="A60" s="16" t="s">
        <v>53</v>
      </c>
      <c r="B60" s="17" t="s">
        <v>45</v>
      </c>
      <c r="C60" s="17" t="s">
        <v>47</v>
      </c>
      <c r="D60" s="17" t="s">
        <v>82</v>
      </c>
      <c r="E60" s="17" t="s">
        <v>85</v>
      </c>
      <c r="F60" s="17" t="s">
        <v>21</v>
      </c>
      <c r="G60" s="20">
        <f t="shared" ref="G60:I62" si="7">G61</f>
        <v>179725282.41999999</v>
      </c>
      <c r="H60" s="20">
        <f t="shared" si="7"/>
        <v>168745125</v>
      </c>
      <c r="I60" s="20">
        <f t="shared" si="7"/>
        <v>152222103</v>
      </c>
    </row>
    <row r="61" spans="1:24" ht="31.5" outlineLevel="4">
      <c r="A61" s="52" t="s">
        <v>86</v>
      </c>
      <c r="B61" s="53" t="s">
        <v>45</v>
      </c>
      <c r="C61" s="53" t="s">
        <v>47</v>
      </c>
      <c r="D61" s="53" t="s">
        <v>82</v>
      </c>
      <c r="E61" s="53" t="s">
        <v>87</v>
      </c>
      <c r="F61" s="53" t="s">
        <v>21</v>
      </c>
      <c r="G61" s="56">
        <f t="shared" si="7"/>
        <v>179725282.41999999</v>
      </c>
      <c r="H61" s="20">
        <f t="shared" si="7"/>
        <v>168745125</v>
      </c>
      <c r="I61" s="20">
        <f t="shared" si="7"/>
        <v>152222103</v>
      </c>
    </row>
    <row r="62" spans="1:24" ht="31.5" outlineLevel="6">
      <c r="A62" s="52" t="s">
        <v>57</v>
      </c>
      <c r="B62" s="53" t="s">
        <v>45</v>
      </c>
      <c r="C62" s="53" t="s">
        <v>47</v>
      </c>
      <c r="D62" s="53" t="s">
        <v>82</v>
      </c>
      <c r="E62" s="53" t="s">
        <v>87</v>
      </c>
      <c r="F62" s="53" t="s">
        <v>58</v>
      </c>
      <c r="G62" s="56">
        <f t="shared" si="7"/>
        <v>179725282.41999999</v>
      </c>
      <c r="H62" s="20">
        <f t="shared" si="7"/>
        <v>168745125</v>
      </c>
      <c r="I62" s="20">
        <f t="shared" si="7"/>
        <v>152222103</v>
      </c>
      <c r="K62" s="21"/>
    </row>
    <row r="63" spans="1:24" outlineLevel="6">
      <c r="A63" s="52" t="s">
        <v>59</v>
      </c>
      <c r="B63" s="53" t="s">
        <v>45</v>
      </c>
      <c r="C63" s="53" t="s">
        <v>47</v>
      </c>
      <c r="D63" s="53" t="s">
        <v>82</v>
      </c>
      <c r="E63" s="53" t="s">
        <v>87</v>
      </c>
      <c r="F63" s="53" t="s">
        <v>60</v>
      </c>
      <c r="G63" s="56">
        <f>175256200+2994600-75757.58+1550240</f>
        <v>179725282.41999999</v>
      </c>
      <c r="H63" s="20">
        <f>180092730+2994600-14342205</f>
        <v>168745125</v>
      </c>
      <c r="I63" s="20">
        <f>183994080+2994600-34766577</f>
        <v>152222103</v>
      </c>
    </row>
    <row r="64" spans="1:24" outlineLevel="6">
      <c r="A64" s="111" t="s">
        <v>509</v>
      </c>
      <c r="B64" s="53" t="s">
        <v>45</v>
      </c>
      <c r="C64" s="71" t="s">
        <v>47</v>
      </c>
      <c r="D64" s="71" t="s">
        <v>82</v>
      </c>
      <c r="E64" s="113" t="s">
        <v>510</v>
      </c>
      <c r="F64" s="113" t="s">
        <v>21</v>
      </c>
      <c r="G64" s="114">
        <f t="shared" ref="G64:I65" si="8">G65</f>
        <v>223482.04</v>
      </c>
      <c r="H64" s="115">
        <f t="shared" si="8"/>
        <v>0</v>
      </c>
      <c r="I64" s="115">
        <f t="shared" si="8"/>
        <v>0</v>
      </c>
    </row>
    <row r="65" spans="1:24" ht="31.5" outlineLevel="6">
      <c r="A65" s="112" t="s">
        <v>57</v>
      </c>
      <c r="B65" s="53" t="s">
        <v>45</v>
      </c>
      <c r="C65" s="71" t="s">
        <v>47</v>
      </c>
      <c r="D65" s="71" t="s">
        <v>82</v>
      </c>
      <c r="E65" s="113" t="s">
        <v>510</v>
      </c>
      <c r="F65" s="113" t="s">
        <v>58</v>
      </c>
      <c r="G65" s="114">
        <f t="shared" si="8"/>
        <v>223482.04</v>
      </c>
      <c r="H65" s="115">
        <f t="shared" si="8"/>
        <v>0</v>
      </c>
      <c r="I65" s="115">
        <f t="shared" si="8"/>
        <v>0</v>
      </c>
    </row>
    <row r="66" spans="1:24" outlineLevel="6">
      <c r="A66" s="112" t="s">
        <v>59</v>
      </c>
      <c r="B66" s="53" t="s">
        <v>45</v>
      </c>
      <c r="C66" s="71" t="s">
        <v>47</v>
      </c>
      <c r="D66" s="71" t="s">
        <v>82</v>
      </c>
      <c r="E66" s="113" t="s">
        <v>510</v>
      </c>
      <c r="F66" s="113" t="s">
        <v>60</v>
      </c>
      <c r="G66" s="114">
        <v>223482.04</v>
      </c>
      <c r="H66" s="115">
        <v>0</v>
      </c>
      <c r="I66" s="115">
        <v>0</v>
      </c>
    </row>
    <row r="67" spans="1:24" s="15" customFormat="1" ht="94.5">
      <c r="A67" s="52" t="s">
        <v>88</v>
      </c>
      <c r="B67" s="53" t="s">
        <v>45</v>
      </c>
      <c r="C67" s="53" t="s">
        <v>47</v>
      </c>
      <c r="D67" s="53" t="s">
        <v>82</v>
      </c>
      <c r="E67" s="53" t="s">
        <v>89</v>
      </c>
      <c r="F67" s="53" t="s">
        <v>21</v>
      </c>
      <c r="G67" s="55">
        <f t="shared" ref="G67:I68" si="9">G68</f>
        <v>522154846</v>
      </c>
      <c r="H67" s="55">
        <f t="shared" si="9"/>
        <v>578596421</v>
      </c>
      <c r="I67" s="55">
        <f t="shared" si="9"/>
        <v>622260140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31.5" outlineLevel="1">
      <c r="A68" s="52" t="s">
        <v>57</v>
      </c>
      <c r="B68" s="53" t="s">
        <v>45</v>
      </c>
      <c r="C68" s="53" t="s">
        <v>47</v>
      </c>
      <c r="D68" s="53" t="s">
        <v>82</v>
      </c>
      <c r="E68" s="53" t="s">
        <v>89</v>
      </c>
      <c r="F68" s="53" t="s">
        <v>58</v>
      </c>
      <c r="G68" s="55">
        <f t="shared" si="9"/>
        <v>522154846</v>
      </c>
      <c r="H68" s="55">
        <f t="shared" si="9"/>
        <v>578596421</v>
      </c>
      <c r="I68" s="55">
        <f t="shared" si="9"/>
        <v>622260140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outlineLevel="1">
      <c r="A69" s="52" t="s">
        <v>59</v>
      </c>
      <c r="B69" s="53" t="s">
        <v>45</v>
      </c>
      <c r="C69" s="53" t="s">
        <v>47</v>
      </c>
      <c r="D69" s="53" t="s">
        <v>82</v>
      </c>
      <c r="E69" s="53" t="s">
        <v>89</v>
      </c>
      <c r="F69" s="53" t="s">
        <v>60</v>
      </c>
      <c r="G69" s="55">
        <f>543041075-20886229</f>
        <v>522154846</v>
      </c>
      <c r="H69" s="55">
        <f>615332313-36735892</f>
        <v>578596421</v>
      </c>
      <c r="I69" s="55">
        <f>672468140-50208000</f>
        <v>622260140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63" outlineLevel="1">
      <c r="A70" s="52" t="s">
        <v>90</v>
      </c>
      <c r="B70" s="53" t="s">
        <v>45</v>
      </c>
      <c r="C70" s="53" t="s">
        <v>47</v>
      </c>
      <c r="D70" s="53" t="s">
        <v>82</v>
      </c>
      <c r="E70" s="53" t="s">
        <v>91</v>
      </c>
      <c r="F70" s="53" t="s">
        <v>21</v>
      </c>
      <c r="G70" s="56">
        <f t="shared" ref="G70:I71" si="10">G71</f>
        <v>22545400</v>
      </c>
      <c r="H70" s="56">
        <f t="shared" si="10"/>
        <v>20639700</v>
      </c>
      <c r="I70" s="56">
        <f t="shared" si="10"/>
        <v>19961400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1.5" outlineLevel="1">
      <c r="A71" s="52" t="s">
        <v>57</v>
      </c>
      <c r="B71" s="53" t="s">
        <v>45</v>
      </c>
      <c r="C71" s="53" t="s">
        <v>47</v>
      </c>
      <c r="D71" s="53" t="s">
        <v>82</v>
      </c>
      <c r="E71" s="53" t="s">
        <v>91</v>
      </c>
      <c r="F71" s="53" t="s">
        <v>58</v>
      </c>
      <c r="G71" s="56">
        <f t="shared" si="10"/>
        <v>22545400</v>
      </c>
      <c r="H71" s="56">
        <f t="shared" si="10"/>
        <v>20639700</v>
      </c>
      <c r="I71" s="56">
        <f t="shared" si="10"/>
        <v>19961400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outlineLevel="1">
      <c r="A72" s="52" t="s">
        <v>59</v>
      </c>
      <c r="B72" s="53" t="s">
        <v>45</v>
      </c>
      <c r="C72" s="53" t="s">
        <v>47</v>
      </c>
      <c r="D72" s="53" t="s">
        <v>82</v>
      </c>
      <c r="E72" s="53" t="s">
        <v>91</v>
      </c>
      <c r="F72" s="53" t="s">
        <v>60</v>
      </c>
      <c r="G72" s="56">
        <f>21414900+1130500</f>
        <v>22545400</v>
      </c>
      <c r="H72" s="56">
        <f>21414900-775200</f>
        <v>20639700</v>
      </c>
      <c r="I72" s="56">
        <f>21414900-1453500</f>
        <v>19961400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47.25" outlineLevel="1">
      <c r="A73" s="16" t="s">
        <v>92</v>
      </c>
      <c r="B73" s="17" t="s">
        <v>45</v>
      </c>
      <c r="C73" s="17" t="s">
        <v>47</v>
      </c>
      <c r="D73" s="17" t="s">
        <v>82</v>
      </c>
      <c r="E73" s="17" t="s">
        <v>93</v>
      </c>
      <c r="F73" s="17" t="s">
        <v>21</v>
      </c>
      <c r="G73" s="20">
        <f>G74+G76</f>
        <v>12993100</v>
      </c>
      <c r="H73" s="20">
        <f>H74+H76</f>
        <v>12993100</v>
      </c>
      <c r="I73" s="20">
        <f>I74+I76</f>
        <v>12993100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outlineLevel="1">
      <c r="A74" s="16" t="s">
        <v>94</v>
      </c>
      <c r="B74" s="17" t="s">
        <v>45</v>
      </c>
      <c r="C74" s="17" t="s">
        <v>47</v>
      </c>
      <c r="D74" s="17" t="s">
        <v>82</v>
      </c>
      <c r="E74" s="17" t="s">
        <v>93</v>
      </c>
      <c r="F74" s="17" t="s">
        <v>95</v>
      </c>
      <c r="G74" s="20">
        <f>G75</f>
        <v>108800</v>
      </c>
      <c r="H74" s="20">
        <f>H75</f>
        <v>108800</v>
      </c>
      <c r="I74" s="20">
        <f>I75</f>
        <v>108800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1.5" outlineLevel="1">
      <c r="A75" s="16" t="s">
        <v>96</v>
      </c>
      <c r="B75" s="17" t="s">
        <v>45</v>
      </c>
      <c r="C75" s="17" t="s">
        <v>47</v>
      </c>
      <c r="D75" s="17" t="s">
        <v>82</v>
      </c>
      <c r="E75" s="17" t="s">
        <v>93</v>
      </c>
      <c r="F75" s="17" t="s">
        <v>97</v>
      </c>
      <c r="G75" s="20">
        <v>108800</v>
      </c>
      <c r="H75" s="20">
        <v>108800</v>
      </c>
      <c r="I75" s="20">
        <v>108800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1.5" outlineLevel="1">
      <c r="A76" s="16" t="s">
        <v>57</v>
      </c>
      <c r="B76" s="17" t="s">
        <v>45</v>
      </c>
      <c r="C76" s="17" t="s">
        <v>47</v>
      </c>
      <c r="D76" s="17" t="s">
        <v>82</v>
      </c>
      <c r="E76" s="17" t="s">
        <v>93</v>
      </c>
      <c r="F76" s="17" t="s">
        <v>58</v>
      </c>
      <c r="G76" s="20">
        <f>G77</f>
        <v>12884300</v>
      </c>
      <c r="H76" s="20">
        <f>H77</f>
        <v>12884300</v>
      </c>
      <c r="I76" s="20">
        <f>I77</f>
        <v>12884300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outlineLevel="1">
      <c r="A77" s="16" t="s">
        <v>59</v>
      </c>
      <c r="B77" s="17" t="s">
        <v>45</v>
      </c>
      <c r="C77" s="17" t="s">
        <v>47</v>
      </c>
      <c r="D77" s="17" t="s">
        <v>82</v>
      </c>
      <c r="E77" s="17" t="s">
        <v>93</v>
      </c>
      <c r="F77" s="17" t="s">
        <v>60</v>
      </c>
      <c r="G77" s="20">
        <v>12884300</v>
      </c>
      <c r="H77" s="20">
        <v>12884300</v>
      </c>
      <c r="I77" s="20">
        <v>12884300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1.5" outlineLevel="1">
      <c r="A78" s="82" t="s">
        <v>496</v>
      </c>
      <c r="B78" s="53" t="s">
        <v>45</v>
      </c>
      <c r="C78" s="71" t="s">
        <v>47</v>
      </c>
      <c r="D78" s="71" t="s">
        <v>82</v>
      </c>
      <c r="E78" s="71" t="s">
        <v>497</v>
      </c>
      <c r="F78" s="80" t="s">
        <v>21</v>
      </c>
      <c r="G78" s="72">
        <f>G79</f>
        <v>3030303.03</v>
      </c>
      <c r="H78" s="72">
        <f t="shared" ref="H78:I79" si="11">H79</f>
        <v>0</v>
      </c>
      <c r="I78" s="72">
        <f t="shared" si="11"/>
        <v>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1.5" outlineLevel="1">
      <c r="A79" s="69" t="s">
        <v>57</v>
      </c>
      <c r="B79" s="53" t="s">
        <v>45</v>
      </c>
      <c r="C79" s="71" t="s">
        <v>47</v>
      </c>
      <c r="D79" s="71" t="s">
        <v>82</v>
      </c>
      <c r="E79" s="71" t="s">
        <v>497</v>
      </c>
      <c r="F79" s="79" t="s">
        <v>58</v>
      </c>
      <c r="G79" s="72">
        <f>G80</f>
        <v>3030303.03</v>
      </c>
      <c r="H79" s="72">
        <f t="shared" si="11"/>
        <v>0</v>
      </c>
      <c r="I79" s="72">
        <f t="shared" si="11"/>
        <v>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outlineLevel="1">
      <c r="A80" s="69" t="s">
        <v>59</v>
      </c>
      <c r="B80" s="53" t="s">
        <v>45</v>
      </c>
      <c r="C80" s="71" t="s">
        <v>47</v>
      </c>
      <c r="D80" s="71" t="s">
        <v>82</v>
      </c>
      <c r="E80" s="71" t="s">
        <v>497</v>
      </c>
      <c r="F80" s="79" t="s">
        <v>60</v>
      </c>
      <c r="G80" s="72">
        <f>3000000+30303.03</f>
        <v>3030303.03</v>
      </c>
      <c r="H80" s="72">
        <v>0</v>
      </c>
      <c r="I80" s="72">
        <v>0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1.5" outlineLevel="1">
      <c r="A81" s="82" t="s">
        <v>496</v>
      </c>
      <c r="B81" s="53" t="s">
        <v>45</v>
      </c>
      <c r="C81" s="71" t="s">
        <v>47</v>
      </c>
      <c r="D81" s="71" t="s">
        <v>82</v>
      </c>
      <c r="E81" s="71" t="s">
        <v>498</v>
      </c>
      <c r="F81" s="80" t="s">
        <v>21</v>
      </c>
      <c r="G81" s="72">
        <f>G82</f>
        <v>3030303.03</v>
      </c>
      <c r="H81" s="72">
        <f t="shared" ref="H81:I82" si="12">H82</f>
        <v>0</v>
      </c>
      <c r="I81" s="72">
        <f t="shared" si="12"/>
        <v>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1.5" outlineLevel="1">
      <c r="A82" s="69" t="s">
        <v>57</v>
      </c>
      <c r="B82" s="53" t="s">
        <v>45</v>
      </c>
      <c r="C82" s="71" t="s">
        <v>47</v>
      </c>
      <c r="D82" s="71" t="s">
        <v>82</v>
      </c>
      <c r="E82" s="71" t="s">
        <v>498</v>
      </c>
      <c r="F82" s="79" t="s">
        <v>58</v>
      </c>
      <c r="G82" s="72">
        <f>G83</f>
        <v>3030303.03</v>
      </c>
      <c r="H82" s="72">
        <f t="shared" si="12"/>
        <v>0</v>
      </c>
      <c r="I82" s="72">
        <f t="shared" si="12"/>
        <v>0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outlineLevel="1">
      <c r="A83" s="69" t="s">
        <v>59</v>
      </c>
      <c r="B83" s="53" t="s">
        <v>45</v>
      </c>
      <c r="C83" s="71" t="s">
        <v>47</v>
      </c>
      <c r="D83" s="71" t="s">
        <v>82</v>
      </c>
      <c r="E83" s="71" t="s">
        <v>498</v>
      </c>
      <c r="F83" s="79" t="s">
        <v>60</v>
      </c>
      <c r="G83" s="72">
        <f>3000000+30303.03</f>
        <v>3030303.03</v>
      </c>
      <c r="H83" s="72">
        <v>0</v>
      </c>
      <c r="I83" s="72">
        <v>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1.5" outlineLevel="1">
      <c r="A84" s="83" t="s">
        <v>499</v>
      </c>
      <c r="B84" s="53" t="s">
        <v>45</v>
      </c>
      <c r="C84" s="71" t="s">
        <v>47</v>
      </c>
      <c r="D84" s="71" t="s">
        <v>82</v>
      </c>
      <c r="E84" s="71" t="s">
        <v>500</v>
      </c>
      <c r="F84" s="80" t="s">
        <v>21</v>
      </c>
      <c r="G84" s="72">
        <f>G85</f>
        <v>1515151.52</v>
      </c>
      <c r="H84" s="72">
        <f t="shared" ref="H84:I85" si="13">H85</f>
        <v>0</v>
      </c>
      <c r="I84" s="72">
        <f t="shared" si="13"/>
        <v>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1.5" outlineLevel="1">
      <c r="A85" s="69" t="s">
        <v>57</v>
      </c>
      <c r="B85" s="53" t="s">
        <v>45</v>
      </c>
      <c r="C85" s="71" t="s">
        <v>47</v>
      </c>
      <c r="D85" s="71" t="s">
        <v>82</v>
      </c>
      <c r="E85" s="71" t="s">
        <v>500</v>
      </c>
      <c r="F85" s="79" t="s">
        <v>58</v>
      </c>
      <c r="G85" s="72">
        <f>G86</f>
        <v>1515151.52</v>
      </c>
      <c r="H85" s="72">
        <f t="shared" si="13"/>
        <v>0</v>
      </c>
      <c r="I85" s="72">
        <f t="shared" si="13"/>
        <v>0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outlineLevel="1">
      <c r="A86" s="69" t="s">
        <v>59</v>
      </c>
      <c r="B86" s="53" t="s">
        <v>45</v>
      </c>
      <c r="C86" s="71" t="s">
        <v>47</v>
      </c>
      <c r="D86" s="71" t="s">
        <v>82</v>
      </c>
      <c r="E86" s="71" t="s">
        <v>500</v>
      </c>
      <c r="F86" s="79" t="s">
        <v>60</v>
      </c>
      <c r="G86" s="72">
        <f>1500000+15151.52</f>
        <v>1515151.52</v>
      </c>
      <c r="H86" s="72">
        <v>0</v>
      </c>
      <c r="I86" s="72">
        <v>0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6" outlineLevel="1">
      <c r="A87" s="78" t="s">
        <v>489</v>
      </c>
      <c r="B87" s="53" t="s">
        <v>45</v>
      </c>
      <c r="C87" s="53" t="s">
        <v>47</v>
      </c>
      <c r="D87" s="53" t="s">
        <v>82</v>
      </c>
      <c r="E87" s="79" t="s">
        <v>490</v>
      </c>
      <c r="F87" s="80" t="s">
        <v>21</v>
      </c>
      <c r="G87" s="81">
        <f>G88</f>
        <v>1523340</v>
      </c>
      <c r="H87" s="81">
        <f t="shared" ref="H87:I88" si="14">H88</f>
        <v>1523340</v>
      </c>
      <c r="I87" s="81">
        <f t="shared" si="14"/>
        <v>1523340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1.5" outlineLevel="1">
      <c r="A88" s="73" t="s">
        <v>57</v>
      </c>
      <c r="B88" s="74" t="s">
        <v>45</v>
      </c>
      <c r="C88" s="74" t="s">
        <v>47</v>
      </c>
      <c r="D88" s="74" t="s">
        <v>82</v>
      </c>
      <c r="E88" s="75" t="s">
        <v>490</v>
      </c>
      <c r="F88" s="76" t="s">
        <v>58</v>
      </c>
      <c r="G88" s="77">
        <f>G89</f>
        <v>1523340</v>
      </c>
      <c r="H88" s="77">
        <f t="shared" si="14"/>
        <v>1523340</v>
      </c>
      <c r="I88" s="77">
        <f t="shared" si="14"/>
        <v>1523340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outlineLevel="1">
      <c r="A89" s="62" t="s">
        <v>59</v>
      </c>
      <c r="B89" s="53" t="s">
        <v>45</v>
      </c>
      <c r="C89" s="53" t="s">
        <v>47</v>
      </c>
      <c r="D89" s="53" t="s">
        <v>82</v>
      </c>
      <c r="E89" s="65" t="s">
        <v>490</v>
      </c>
      <c r="F89" s="64" t="s">
        <v>60</v>
      </c>
      <c r="G89" s="66">
        <v>1523340</v>
      </c>
      <c r="H89" s="66">
        <v>1523340</v>
      </c>
      <c r="I89" s="66">
        <v>1523340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63" outlineLevel="1">
      <c r="A90" s="52" t="s">
        <v>98</v>
      </c>
      <c r="B90" s="53" t="s">
        <v>45</v>
      </c>
      <c r="C90" s="53" t="s">
        <v>47</v>
      </c>
      <c r="D90" s="53" t="s">
        <v>82</v>
      </c>
      <c r="E90" s="53" t="s">
        <v>486</v>
      </c>
      <c r="F90" s="53" t="s">
        <v>21</v>
      </c>
      <c r="G90" s="56">
        <f t="shared" ref="G90:I91" si="15">G91</f>
        <v>2979653.28</v>
      </c>
      <c r="H90" s="56">
        <f t="shared" si="15"/>
        <v>3024864</v>
      </c>
      <c r="I90" s="56">
        <f t="shared" si="15"/>
        <v>3079580.6399999997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1.5" outlineLevel="1">
      <c r="A91" s="52" t="s">
        <v>57</v>
      </c>
      <c r="B91" s="53" t="s">
        <v>45</v>
      </c>
      <c r="C91" s="53" t="s">
        <v>47</v>
      </c>
      <c r="D91" s="53" t="s">
        <v>82</v>
      </c>
      <c r="E91" s="53" t="s">
        <v>486</v>
      </c>
      <c r="F91" s="53" t="s">
        <v>58</v>
      </c>
      <c r="G91" s="56">
        <f t="shared" si="15"/>
        <v>2979653.28</v>
      </c>
      <c r="H91" s="56">
        <f t="shared" si="15"/>
        <v>3024864</v>
      </c>
      <c r="I91" s="56">
        <f t="shared" si="15"/>
        <v>3079580.6399999997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outlineLevel="1">
      <c r="A92" s="52" t="s">
        <v>59</v>
      </c>
      <c r="B92" s="53" t="s">
        <v>45</v>
      </c>
      <c r="C92" s="53" t="s">
        <v>47</v>
      </c>
      <c r="D92" s="53" t="s">
        <v>82</v>
      </c>
      <c r="E92" s="53" t="s">
        <v>486</v>
      </c>
      <c r="F92" s="53" t="s">
        <v>60</v>
      </c>
      <c r="G92" s="56">
        <f>2855942.4+123710.88</f>
        <v>2979653.28</v>
      </c>
      <c r="H92" s="56">
        <f>4228570.8-1203706.8</f>
        <v>3024864</v>
      </c>
      <c r="I92" s="56">
        <f>4228570.8-1148990.16</f>
        <v>3079580.6399999997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6" outlineLevel="1">
      <c r="A93" s="62" t="s">
        <v>488</v>
      </c>
      <c r="B93" s="53" t="s">
        <v>45</v>
      </c>
      <c r="C93" s="53" t="s">
        <v>47</v>
      </c>
      <c r="D93" s="53" t="s">
        <v>82</v>
      </c>
      <c r="E93" s="53" t="s">
        <v>487</v>
      </c>
      <c r="F93" s="53" t="s">
        <v>21</v>
      </c>
      <c r="G93" s="56">
        <f t="shared" ref="G93:I94" si="16">G94</f>
        <v>42354000</v>
      </c>
      <c r="H93" s="56">
        <f t="shared" si="16"/>
        <v>42354000</v>
      </c>
      <c r="I93" s="56">
        <f t="shared" si="16"/>
        <v>42588000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1.5" outlineLevel="1">
      <c r="A94" s="52" t="s">
        <v>57</v>
      </c>
      <c r="B94" s="53" t="s">
        <v>45</v>
      </c>
      <c r="C94" s="53" t="s">
        <v>47</v>
      </c>
      <c r="D94" s="53" t="s">
        <v>82</v>
      </c>
      <c r="E94" s="53" t="s">
        <v>487</v>
      </c>
      <c r="F94" s="53" t="s">
        <v>58</v>
      </c>
      <c r="G94" s="56">
        <f t="shared" si="16"/>
        <v>42354000</v>
      </c>
      <c r="H94" s="56">
        <f t="shared" si="16"/>
        <v>42354000</v>
      </c>
      <c r="I94" s="56">
        <f t="shared" si="16"/>
        <v>42588000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outlineLevel="1">
      <c r="A95" s="52" t="s">
        <v>59</v>
      </c>
      <c r="B95" s="53" t="s">
        <v>45</v>
      </c>
      <c r="C95" s="53" t="s">
        <v>47</v>
      </c>
      <c r="D95" s="53" t="s">
        <v>82</v>
      </c>
      <c r="E95" s="53" t="s">
        <v>487</v>
      </c>
      <c r="F95" s="53" t="s">
        <v>60</v>
      </c>
      <c r="G95" s="56">
        <f>33228000+9126000</f>
        <v>42354000</v>
      </c>
      <c r="H95" s="56">
        <f>33228000+9126000</f>
        <v>42354000</v>
      </c>
      <c r="I95" s="56">
        <f>33228000+9360000</f>
        <v>42588000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47.25" outlineLevel="1">
      <c r="A96" s="16" t="s">
        <v>63</v>
      </c>
      <c r="B96" s="17" t="s">
        <v>45</v>
      </c>
      <c r="C96" s="17" t="s">
        <v>47</v>
      </c>
      <c r="D96" s="17" t="s">
        <v>82</v>
      </c>
      <c r="E96" s="17" t="s">
        <v>64</v>
      </c>
      <c r="F96" s="17" t="s">
        <v>21</v>
      </c>
      <c r="G96" s="20">
        <f t="shared" ref="G96:I98" si="17">G97</f>
        <v>2360960</v>
      </c>
      <c r="H96" s="20">
        <f t="shared" si="17"/>
        <v>2360960</v>
      </c>
      <c r="I96" s="20">
        <f t="shared" si="17"/>
        <v>2360960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1.5" outlineLevel="1">
      <c r="A97" s="16" t="s">
        <v>67</v>
      </c>
      <c r="B97" s="17" t="s">
        <v>45</v>
      </c>
      <c r="C97" s="17" t="s">
        <v>47</v>
      </c>
      <c r="D97" s="17" t="s">
        <v>82</v>
      </c>
      <c r="E97" s="17" t="s">
        <v>68</v>
      </c>
      <c r="F97" s="17" t="s">
        <v>21</v>
      </c>
      <c r="G97" s="20">
        <f t="shared" si="17"/>
        <v>2360960</v>
      </c>
      <c r="H97" s="20">
        <f t="shared" si="17"/>
        <v>2360960</v>
      </c>
      <c r="I97" s="20">
        <f t="shared" si="17"/>
        <v>2360960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1.5" outlineLevel="1">
      <c r="A98" s="16" t="s">
        <v>57</v>
      </c>
      <c r="B98" s="17" t="s">
        <v>45</v>
      </c>
      <c r="C98" s="17" t="s">
        <v>47</v>
      </c>
      <c r="D98" s="17" t="s">
        <v>82</v>
      </c>
      <c r="E98" s="17" t="s">
        <v>68</v>
      </c>
      <c r="F98" s="17" t="s">
        <v>58</v>
      </c>
      <c r="G98" s="20">
        <f t="shared" si="17"/>
        <v>2360960</v>
      </c>
      <c r="H98" s="20">
        <f t="shared" si="17"/>
        <v>2360960</v>
      </c>
      <c r="I98" s="20">
        <f t="shared" si="17"/>
        <v>2360960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outlineLevel="1">
      <c r="A99" s="16" t="s">
        <v>59</v>
      </c>
      <c r="B99" s="17" t="s">
        <v>45</v>
      </c>
      <c r="C99" s="17" t="s">
        <v>47</v>
      </c>
      <c r="D99" s="17" t="s">
        <v>82</v>
      </c>
      <c r="E99" s="17" t="s">
        <v>68</v>
      </c>
      <c r="F99" s="17" t="s">
        <v>60</v>
      </c>
      <c r="G99" s="20">
        <v>2360960</v>
      </c>
      <c r="H99" s="20">
        <v>2360960</v>
      </c>
      <c r="I99" s="20">
        <v>2360960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47.25" outlineLevel="1">
      <c r="A100" s="16" t="s">
        <v>69</v>
      </c>
      <c r="B100" s="17" t="s">
        <v>45</v>
      </c>
      <c r="C100" s="17" t="s">
        <v>47</v>
      </c>
      <c r="D100" s="17" t="s">
        <v>82</v>
      </c>
      <c r="E100" s="17" t="s">
        <v>70</v>
      </c>
      <c r="F100" s="17" t="s">
        <v>21</v>
      </c>
      <c r="G100" s="20">
        <f t="shared" ref="G100:I103" si="18">G101</f>
        <v>107300</v>
      </c>
      <c r="H100" s="20">
        <f t="shared" si="18"/>
        <v>102700</v>
      </c>
      <c r="I100" s="20">
        <f t="shared" si="18"/>
        <v>0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63" outlineLevel="1">
      <c r="A101" s="16" t="s">
        <v>71</v>
      </c>
      <c r="B101" s="17" t="s">
        <v>45</v>
      </c>
      <c r="C101" s="17" t="s">
        <v>47</v>
      </c>
      <c r="D101" s="17" t="s">
        <v>82</v>
      </c>
      <c r="E101" s="17" t="s">
        <v>72</v>
      </c>
      <c r="F101" s="17" t="s">
        <v>21</v>
      </c>
      <c r="G101" s="20">
        <f t="shared" si="18"/>
        <v>107300</v>
      </c>
      <c r="H101" s="20">
        <f t="shared" si="18"/>
        <v>102700</v>
      </c>
      <c r="I101" s="20">
        <f t="shared" si="18"/>
        <v>0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47.25" outlineLevel="1">
      <c r="A102" s="16" t="s">
        <v>73</v>
      </c>
      <c r="B102" s="17" t="s">
        <v>45</v>
      </c>
      <c r="C102" s="17" t="s">
        <v>47</v>
      </c>
      <c r="D102" s="17" t="s">
        <v>82</v>
      </c>
      <c r="E102" s="17" t="s">
        <v>74</v>
      </c>
      <c r="F102" s="17" t="s">
        <v>21</v>
      </c>
      <c r="G102" s="20">
        <f t="shared" si="18"/>
        <v>107300</v>
      </c>
      <c r="H102" s="20">
        <f t="shared" si="18"/>
        <v>102700</v>
      </c>
      <c r="I102" s="20">
        <f t="shared" si="18"/>
        <v>0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1.5" outlineLevel="1">
      <c r="A103" s="16" t="s">
        <v>57</v>
      </c>
      <c r="B103" s="17" t="s">
        <v>45</v>
      </c>
      <c r="C103" s="17" t="s">
        <v>47</v>
      </c>
      <c r="D103" s="17" t="s">
        <v>82</v>
      </c>
      <c r="E103" s="17" t="s">
        <v>74</v>
      </c>
      <c r="F103" s="17" t="s">
        <v>58</v>
      </c>
      <c r="G103" s="20">
        <f t="shared" si="18"/>
        <v>107300</v>
      </c>
      <c r="H103" s="20">
        <f t="shared" si="18"/>
        <v>102700</v>
      </c>
      <c r="I103" s="20">
        <f t="shared" si="18"/>
        <v>0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outlineLevel="1">
      <c r="A104" s="16" t="s">
        <v>59</v>
      </c>
      <c r="B104" s="17" t="s">
        <v>45</v>
      </c>
      <c r="C104" s="17" t="s">
        <v>47</v>
      </c>
      <c r="D104" s="17" t="s">
        <v>82</v>
      </c>
      <c r="E104" s="17" t="s">
        <v>74</v>
      </c>
      <c r="F104" s="17" t="s">
        <v>60</v>
      </c>
      <c r="G104" s="20">
        <v>107300</v>
      </c>
      <c r="H104" s="20">
        <v>102700</v>
      </c>
      <c r="I104" s="20">
        <v>0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47.25" outlineLevel="1">
      <c r="A105" s="16" t="s">
        <v>75</v>
      </c>
      <c r="B105" s="17" t="s">
        <v>45</v>
      </c>
      <c r="C105" s="17" t="s">
        <v>47</v>
      </c>
      <c r="D105" s="17" t="s">
        <v>82</v>
      </c>
      <c r="E105" s="17" t="s">
        <v>76</v>
      </c>
      <c r="F105" s="17" t="s">
        <v>21</v>
      </c>
      <c r="G105" s="20">
        <f t="shared" ref="G105:I108" si="19">G106</f>
        <v>50000</v>
      </c>
      <c r="H105" s="20">
        <f t="shared" si="19"/>
        <v>0</v>
      </c>
      <c r="I105" s="20">
        <f t="shared" si="19"/>
        <v>0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63" outlineLevel="1">
      <c r="A106" s="16" t="s">
        <v>77</v>
      </c>
      <c r="B106" s="17" t="s">
        <v>45</v>
      </c>
      <c r="C106" s="17" t="s">
        <v>47</v>
      </c>
      <c r="D106" s="17" t="s">
        <v>82</v>
      </c>
      <c r="E106" s="17" t="s">
        <v>78</v>
      </c>
      <c r="F106" s="17" t="s">
        <v>21</v>
      </c>
      <c r="G106" s="20">
        <f t="shared" si="19"/>
        <v>50000</v>
      </c>
      <c r="H106" s="20">
        <f t="shared" si="19"/>
        <v>0</v>
      </c>
      <c r="I106" s="20">
        <f t="shared" si="19"/>
        <v>0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outlineLevel="1">
      <c r="A107" s="16" t="s">
        <v>79</v>
      </c>
      <c r="B107" s="17" t="s">
        <v>45</v>
      </c>
      <c r="C107" s="17" t="s">
        <v>47</v>
      </c>
      <c r="D107" s="17" t="s">
        <v>82</v>
      </c>
      <c r="E107" s="17" t="s">
        <v>80</v>
      </c>
      <c r="F107" s="17" t="s">
        <v>21</v>
      </c>
      <c r="G107" s="20">
        <f t="shared" si="19"/>
        <v>50000</v>
      </c>
      <c r="H107" s="20">
        <f t="shared" si="19"/>
        <v>0</v>
      </c>
      <c r="I107" s="20">
        <f t="shared" si="19"/>
        <v>0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1.5" outlineLevel="1">
      <c r="A108" s="16" t="s">
        <v>57</v>
      </c>
      <c r="B108" s="17" t="s">
        <v>45</v>
      </c>
      <c r="C108" s="17" t="s">
        <v>47</v>
      </c>
      <c r="D108" s="17" t="s">
        <v>82</v>
      </c>
      <c r="E108" s="17" t="s">
        <v>80</v>
      </c>
      <c r="F108" s="17" t="s">
        <v>58</v>
      </c>
      <c r="G108" s="20">
        <f t="shared" si="19"/>
        <v>50000</v>
      </c>
      <c r="H108" s="20">
        <f t="shared" si="19"/>
        <v>0</v>
      </c>
      <c r="I108" s="20">
        <f t="shared" si="19"/>
        <v>0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outlineLevel="1">
      <c r="A109" s="16" t="s">
        <v>59</v>
      </c>
      <c r="B109" s="17" t="s">
        <v>45</v>
      </c>
      <c r="C109" s="17" t="s">
        <v>47</v>
      </c>
      <c r="D109" s="17" t="s">
        <v>82</v>
      </c>
      <c r="E109" s="17" t="s">
        <v>80</v>
      </c>
      <c r="F109" s="17" t="s">
        <v>60</v>
      </c>
      <c r="G109" s="20">
        <v>50000</v>
      </c>
      <c r="H109" s="20">
        <v>0</v>
      </c>
      <c r="I109" s="20">
        <v>0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outlineLevel="1">
      <c r="A110" s="16" t="s">
        <v>99</v>
      </c>
      <c r="B110" s="17" t="s">
        <v>45</v>
      </c>
      <c r="C110" s="17" t="s">
        <v>47</v>
      </c>
      <c r="D110" s="17" t="s">
        <v>100</v>
      </c>
      <c r="E110" s="17" t="s">
        <v>20</v>
      </c>
      <c r="F110" s="17" t="s">
        <v>21</v>
      </c>
      <c r="G110" s="20">
        <f>G111+G127</f>
        <v>60082030</v>
      </c>
      <c r="H110" s="20">
        <f>H111+H127</f>
        <v>61781190</v>
      </c>
      <c r="I110" s="20">
        <f>I111+I127</f>
        <v>64056050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47.25" outlineLevel="1">
      <c r="A111" s="16" t="s">
        <v>49</v>
      </c>
      <c r="B111" s="17" t="s">
        <v>45</v>
      </c>
      <c r="C111" s="17" t="s">
        <v>47</v>
      </c>
      <c r="D111" s="17" t="s">
        <v>100</v>
      </c>
      <c r="E111" s="17" t="s">
        <v>50</v>
      </c>
      <c r="F111" s="17" t="s">
        <v>21</v>
      </c>
      <c r="G111" s="20">
        <f>G112</f>
        <v>59982030</v>
      </c>
      <c r="H111" s="20">
        <f>H112</f>
        <v>61781190</v>
      </c>
      <c r="I111" s="20">
        <f>I112</f>
        <v>64056050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47.25" outlineLevel="1">
      <c r="A112" s="16" t="s">
        <v>101</v>
      </c>
      <c r="B112" s="17" t="s">
        <v>45</v>
      </c>
      <c r="C112" s="17" t="s">
        <v>47</v>
      </c>
      <c r="D112" s="17" t="s">
        <v>100</v>
      </c>
      <c r="E112" s="17" t="s">
        <v>102</v>
      </c>
      <c r="F112" s="17" t="s">
        <v>21</v>
      </c>
      <c r="G112" s="20">
        <f>G113+G124</f>
        <v>59982030</v>
      </c>
      <c r="H112" s="20">
        <f>H113+H124</f>
        <v>61781190</v>
      </c>
      <c r="I112" s="20">
        <f>I113+I124</f>
        <v>64056050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1.5" outlineLevel="1">
      <c r="A113" s="16" t="s">
        <v>53</v>
      </c>
      <c r="B113" s="17" t="s">
        <v>45</v>
      </c>
      <c r="C113" s="17" t="s">
        <v>47</v>
      </c>
      <c r="D113" s="17" t="s">
        <v>100</v>
      </c>
      <c r="E113" s="17" t="s">
        <v>103</v>
      </c>
      <c r="F113" s="17" t="s">
        <v>21</v>
      </c>
      <c r="G113" s="20">
        <f>G114+G117</f>
        <v>56987430</v>
      </c>
      <c r="H113" s="20">
        <f>H114+H117</f>
        <v>58786590</v>
      </c>
      <c r="I113" s="20">
        <f>I114+I117</f>
        <v>61061450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outlineLevel="1">
      <c r="A114" s="16" t="s">
        <v>104</v>
      </c>
      <c r="B114" s="17" t="s">
        <v>45</v>
      </c>
      <c r="C114" s="17" t="s">
        <v>47</v>
      </c>
      <c r="D114" s="17" t="s">
        <v>100</v>
      </c>
      <c r="E114" s="17" t="s">
        <v>105</v>
      </c>
      <c r="F114" s="17" t="s">
        <v>21</v>
      </c>
      <c r="G114" s="20">
        <f t="shared" ref="G114:I115" si="20">G115</f>
        <v>28218650</v>
      </c>
      <c r="H114" s="20">
        <f t="shared" si="20"/>
        <v>29423080</v>
      </c>
      <c r="I114" s="20">
        <f t="shared" si="20"/>
        <v>30663420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1.5" outlineLevel="1">
      <c r="A115" s="16" t="s">
        <v>57</v>
      </c>
      <c r="B115" s="17" t="s">
        <v>45</v>
      </c>
      <c r="C115" s="17" t="s">
        <v>47</v>
      </c>
      <c r="D115" s="17" t="s">
        <v>100</v>
      </c>
      <c r="E115" s="17" t="s">
        <v>105</v>
      </c>
      <c r="F115" s="17" t="s">
        <v>58</v>
      </c>
      <c r="G115" s="20">
        <f t="shared" si="20"/>
        <v>28218650</v>
      </c>
      <c r="H115" s="20">
        <f t="shared" si="20"/>
        <v>29423080</v>
      </c>
      <c r="I115" s="20">
        <f t="shared" si="20"/>
        <v>30663420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outlineLevel="1">
      <c r="A116" s="16" t="s">
        <v>59</v>
      </c>
      <c r="B116" s="17" t="s">
        <v>45</v>
      </c>
      <c r="C116" s="17" t="s">
        <v>47</v>
      </c>
      <c r="D116" s="17" t="s">
        <v>100</v>
      </c>
      <c r="E116" s="17" t="s">
        <v>105</v>
      </c>
      <c r="F116" s="17" t="s">
        <v>60</v>
      </c>
      <c r="G116" s="20">
        <f>31213250-2994600</f>
        <v>28218650</v>
      </c>
      <c r="H116" s="20">
        <f>32417680-2994600</f>
        <v>29423080</v>
      </c>
      <c r="I116" s="20">
        <f>33658020-2994600</f>
        <v>30663420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1.5" outlineLevel="1">
      <c r="A117" s="16" t="s">
        <v>106</v>
      </c>
      <c r="B117" s="17" t="s">
        <v>45</v>
      </c>
      <c r="C117" s="17" t="s">
        <v>47</v>
      </c>
      <c r="D117" s="17" t="s">
        <v>100</v>
      </c>
      <c r="E117" s="17" t="s">
        <v>107</v>
      </c>
      <c r="F117" s="17" t="s">
        <v>21</v>
      </c>
      <c r="G117" s="20">
        <f>G118+G120+G122</f>
        <v>28768780</v>
      </c>
      <c r="H117" s="20">
        <f>H118+H120+H122</f>
        <v>29363510</v>
      </c>
      <c r="I117" s="20">
        <f>I118+I120+I122</f>
        <v>30398030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78.75" outlineLevel="1">
      <c r="A118" s="16" t="s">
        <v>32</v>
      </c>
      <c r="B118" s="17" t="s">
        <v>45</v>
      </c>
      <c r="C118" s="17" t="s">
        <v>47</v>
      </c>
      <c r="D118" s="17" t="s">
        <v>100</v>
      </c>
      <c r="E118" s="17" t="s">
        <v>107</v>
      </c>
      <c r="F118" s="17" t="s">
        <v>33</v>
      </c>
      <c r="G118" s="20">
        <f>G119</f>
        <v>24938200</v>
      </c>
      <c r="H118" s="20">
        <f>H119</f>
        <v>25932930</v>
      </c>
      <c r="I118" s="20">
        <f>I119</f>
        <v>26967450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outlineLevel="1">
      <c r="A119" s="16" t="s">
        <v>108</v>
      </c>
      <c r="B119" s="17" t="s">
        <v>45</v>
      </c>
      <c r="C119" s="17" t="s">
        <v>47</v>
      </c>
      <c r="D119" s="17" t="s">
        <v>100</v>
      </c>
      <c r="E119" s="17" t="s">
        <v>107</v>
      </c>
      <c r="F119" s="17" t="s">
        <v>109</v>
      </c>
      <c r="G119" s="20">
        <v>24938200</v>
      </c>
      <c r="H119" s="20">
        <v>25932930</v>
      </c>
      <c r="I119" s="20">
        <v>26967450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1.5" outlineLevel="1">
      <c r="A120" s="52" t="s">
        <v>36</v>
      </c>
      <c r="B120" s="53" t="s">
        <v>45</v>
      </c>
      <c r="C120" s="53" t="s">
        <v>47</v>
      </c>
      <c r="D120" s="53" t="s">
        <v>100</v>
      </c>
      <c r="E120" s="53" t="s">
        <v>107</v>
      </c>
      <c r="F120" s="53" t="s">
        <v>37</v>
      </c>
      <c r="G120" s="56">
        <f>G121</f>
        <v>2834300</v>
      </c>
      <c r="H120" s="20">
        <f>H121</f>
        <v>2434300</v>
      </c>
      <c r="I120" s="20">
        <f>I121</f>
        <v>2434300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1.5" outlineLevel="1">
      <c r="A121" s="52" t="s">
        <v>38</v>
      </c>
      <c r="B121" s="53" t="s">
        <v>45</v>
      </c>
      <c r="C121" s="53" t="s">
        <v>47</v>
      </c>
      <c r="D121" s="53" t="s">
        <v>100</v>
      </c>
      <c r="E121" s="53" t="s">
        <v>107</v>
      </c>
      <c r="F121" s="53" t="s">
        <v>39</v>
      </c>
      <c r="G121" s="56">
        <f>2434300+400000</f>
        <v>2834300</v>
      </c>
      <c r="H121" s="20">
        <v>2434300</v>
      </c>
      <c r="I121" s="20">
        <v>2434300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outlineLevel="1">
      <c r="A122" s="16" t="s">
        <v>40</v>
      </c>
      <c r="B122" s="17" t="s">
        <v>45</v>
      </c>
      <c r="C122" s="17" t="s">
        <v>47</v>
      </c>
      <c r="D122" s="17" t="s">
        <v>100</v>
      </c>
      <c r="E122" s="17" t="s">
        <v>107</v>
      </c>
      <c r="F122" s="17" t="s">
        <v>41</v>
      </c>
      <c r="G122" s="20">
        <f>G123</f>
        <v>996280</v>
      </c>
      <c r="H122" s="20">
        <f>H123</f>
        <v>996280</v>
      </c>
      <c r="I122" s="20">
        <f>I123</f>
        <v>996280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outlineLevel="1">
      <c r="A123" s="16" t="s">
        <v>42</v>
      </c>
      <c r="B123" s="17" t="s">
        <v>45</v>
      </c>
      <c r="C123" s="17" t="s">
        <v>47</v>
      </c>
      <c r="D123" s="17" t="s">
        <v>100</v>
      </c>
      <c r="E123" s="17" t="s">
        <v>107</v>
      </c>
      <c r="F123" s="17" t="s">
        <v>43</v>
      </c>
      <c r="G123" s="20">
        <v>996280</v>
      </c>
      <c r="H123" s="20">
        <v>996280</v>
      </c>
      <c r="I123" s="20">
        <v>996280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1.5" outlineLevel="1">
      <c r="A124" s="16" t="s">
        <v>110</v>
      </c>
      <c r="B124" s="17" t="s">
        <v>45</v>
      </c>
      <c r="C124" s="17" t="s">
        <v>47</v>
      </c>
      <c r="D124" s="17" t="s">
        <v>100</v>
      </c>
      <c r="E124" s="17" t="s">
        <v>111</v>
      </c>
      <c r="F124" s="17" t="s">
        <v>21</v>
      </c>
      <c r="G124" s="20">
        <f t="shared" ref="G124:I125" si="21">G125</f>
        <v>2994600</v>
      </c>
      <c r="H124" s="20">
        <f t="shared" si="21"/>
        <v>2994600</v>
      </c>
      <c r="I124" s="20">
        <f t="shared" si="21"/>
        <v>2994600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1.5" outlineLevel="1">
      <c r="A125" s="16" t="s">
        <v>57</v>
      </c>
      <c r="B125" s="17" t="s">
        <v>45</v>
      </c>
      <c r="C125" s="17" t="s">
        <v>47</v>
      </c>
      <c r="D125" s="17" t="s">
        <v>100</v>
      </c>
      <c r="E125" s="17" t="s">
        <v>111</v>
      </c>
      <c r="F125" s="17" t="s">
        <v>58</v>
      </c>
      <c r="G125" s="20">
        <f t="shared" si="21"/>
        <v>2994600</v>
      </c>
      <c r="H125" s="20">
        <f t="shared" si="21"/>
        <v>2994600</v>
      </c>
      <c r="I125" s="20">
        <f t="shared" si="21"/>
        <v>2994600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outlineLevel="1">
      <c r="A126" s="16" t="s">
        <v>59</v>
      </c>
      <c r="B126" s="17" t="s">
        <v>45</v>
      </c>
      <c r="C126" s="17" t="s">
        <v>47</v>
      </c>
      <c r="D126" s="17" t="s">
        <v>100</v>
      </c>
      <c r="E126" s="17" t="s">
        <v>111</v>
      </c>
      <c r="F126" s="17" t="s">
        <v>60</v>
      </c>
      <c r="G126" s="20">
        <v>2994600</v>
      </c>
      <c r="H126" s="20">
        <v>2994600</v>
      </c>
      <c r="I126" s="20">
        <v>2994600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47.25" outlineLevel="1">
      <c r="A127" s="16" t="s">
        <v>75</v>
      </c>
      <c r="B127" s="17" t="s">
        <v>45</v>
      </c>
      <c r="C127" s="17" t="s">
        <v>47</v>
      </c>
      <c r="D127" s="17" t="s">
        <v>100</v>
      </c>
      <c r="E127" s="17" t="s">
        <v>76</v>
      </c>
      <c r="F127" s="17" t="s">
        <v>21</v>
      </c>
      <c r="G127" s="20">
        <f t="shared" ref="G127:I128" si="22">G128</f>
        <v>100000</v>
      </c>
      <c r="H127" s="20">
        <f t="shared" si="22"/>
        <v>0</v>
      </c>
      <c r="I127" s="20">
        <f t="shared" si="22"/>
        <v>0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63" outlineLevel="1">
      <c r="A128" s="16" t="s">
        <v>77</v>
      </c>
      <c r="B128" s="17" t="s">
        <v>45</v>
      </c>
      <c r="C128" s="17" t="s">
        <v>47</v>
      </c>
      <c r="D128" s="17" t="s">
        <v>100</v>
      </c>
      <c r="E128" s="17" t="s">
        <v>78</v>
      </c>
      <c r="F128" s="17" t="s">
        <v>21</v>
      </c>
      <c r="G128" s="20">
        <f t="shared" si="22"/>
        <v>100000</v>
      </c>
      <c r="H128" s="20">
        <f t="shared" si="22"/>
        <v>0</v>
      </c>
      <c r="I128" s="20">
        <f t="shared" si="22"/>
        <v>0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outlineLevel="1">
      <c r="A129" s="16" t="s">
        <v>79</v>
      </c>
      <c r="B129" s="17" t="s">
        <v>45</v>
      </c>
      <c r="C129" s="17" t="s">
        <v>47</v>
      </c>
      <c r="D129" s="17" t="s">
        <v>100</v>
      </c>
      <c r="E129" s="17" t="s">
        <v>80</v>
      </c>
      <c r="F129" s="17" t="s">
        <v>21</v>
      </c>
      <c r="G129" s="20">
        <f>G130+G132</f>
        <v>100000</v>
      </c>
      <c r="H129" s="20">
        <f>H130+H132</f>
        <v>0</v>
      </c>
      <c r="I129" s="20">
        <f>I130+I132</f>
        <v>0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1.5" outlineLevel="1">
      <c r="A130" s="16" t="s">
        <v>36</v>
      </c>
      <c r="B130" s="17" t="s">
        <v>45</v>
      </c>
      <c r="C130" s="17" t="s">
        <v>47</v>
      </c>
      <c r="D130" s="17" t="s">
        <v>100</v>
      </c>
      <c r="E130" s="17" t="s">
        <v>80</v>
      </c>
      <c r="F130" s="17" t="s">
        <v>37</v>
      </c>
      <c r="G130" s="20">
        <f>G131</f>
        <v>50000</v>
      </c>
      <c r="H130" s="20">
        <f>H131</f>
        <v>0</v>
      </c>
      <c r="I130" s="20">
        <f>I131</f>
        <v>0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1.5" outlineLevel="1">
      <c r="A131" s="16" t="s">
        <v>38</v>
      </c>
      <c r="B131" s="17" t="s">
        <v>45</v>
      </c>
      <c r="C131" s="17" t="s">
        <v>47</v>
      </c>
      <c r="D131" s="17" t="s">
        <v>100</v>
      </c>
      <c r="E131" s="17" t="s">
        <v>80</v>
      </c>
      <c r="F131" s="17" t="s">
        <v>39</v>
      </c>
      <c r="G131" s="20">
        <v>50000</v>
      </c>
      <c r="H131" s="20">
        <v>0</v>
      </c>
      <c r="I131" s="20">
        <v>0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1.5" outlineLevel="1">
      <c r="A132" s="16" t="s">
        <v>57</v>
      </c>
      <c r="B132" s="17" t="s">
        <v>45</v>
      </c>
      <c r="C132" s="17" t="s">
        <v>47</v>
      </c>
      <c r="D132" s="17" t="s">
        <v>100</v>
      </c>
      <c r="E132" s="17" t="s">
        <v>80</v>
      </c>
      <c r="F132" s="17" t="s">
        <v>58</v>
      </c>
      <c r="G132" s="20">
        <f>G133</f>
        <v>50000</v>
      </c>
      <c r="H132" s="20">
        <f>H133</f>
        <v>0</v>
      </c>
      <c r="I132" s="20">
        <f>I133</f>
        <v>0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outlineLevel="1">
      <c r="A133" s="16" t="s">
        <v>59</v>
      </c>
      <c r="B133" s="17" t="s">
        <v>45</v>
      </c>
      <c r="C133" s="17" t="s">
        <v>47</v>
      </c>
      <c r="D133" s="17" t="s">
        <v>100</v>
      </c>
      <c r="E133" s="17" t="s">
        <v>80</v>
      </c>
      <c r="F133" s="17" t="s">
        <v>60</v>
      </c>
      <c r="G133" s="20">
        <v>50000</v>
      </c>
      <c r="H133" s="20">
        <v>0</v>
      </c>
      <c r="I133" s="20">
        <v>0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outlineLevel="1">
      <c r="A134" s="16" t="s">
        <v>112</v>
      </c>
      <c r="B134" s="17" t="s">
        <v>45</v>
      </c>
      <c r="C134" s="17" t="s">
        <v>47</v>
      </c>
      <c r="D134" s="17" t="s">
        <v>47</v>
      </c>
      <c r="E134" s="17" t="s">
        <v>20</v>
      </c>
      <c r="F134" s="17" t="s">
        <v>21</v>
      </c>
      <c r="G134" s="18">
        <f>G135+G142+G147</f>
        <v>937000</v>
      </c>
      <c r="H134" s="18">
        <f>H135+H142+H147</f>
        <v>125000</v>
      </c>
      <c r="I134" s="18">
        <f>I135+I142+I147</f>
        <v>150000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47.25" outlineLevel="1">
      <c r="A135" s="16" t="s">
        <v>113</v>
      </c>
      <c r="B135" s="17" t="s">
        <v>45</v>
      </c>
      <c r="C135" s="17" t="s">
        <v>47</v>
      </c>
      <c r="D135" s="17" t="s">
        <v>47</v>
      </c>
      <c r="E135" s="17" t="s">
        <v>114</v>
      </c>
      <c r="F135" s="17" t="s">
        <v>21</v>
      </c>
      <c r="G135" s="20">
        <f t="shared" ref="G135:I136" si="23">G136</f>
        <v>802000</v>
      </c>
      <c r="H135" s="20">
        <f t="shared" si="23"/>
        <v>0</v>
      </c>
      <c r="I135" s="20">
        <f t="shared" si="23"/>
        <v>0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47.25" outlineLevel="1">
      <c r="A136" s="16" t="s">
        <v>115</v>
      </c>
      <c r="B136" s="17" t="s">
        <v>45</v>
      </c>
      <c r="C136" s="17" t="s">
        <v>47</v>
      </c>
      <c r="D136" s="17" t="s">
        <v>47</v>
      </c>
      <c r="E136" s="17" t="s">
        <v>116</v>
      </c>
      <c r="F136" s="17" t="s">
        <v>21</v>
      </c>
      <c r="G136" s="20">
        <f t="shared" si="23"/>
        <v>802000</v>
      </c>
      <c r="H136" s="20">
        <f t="shared" si="23"/>
        <v>0</v>
      </c>
      <c r="I136" s="20">
        <f t="shared" si="23"/>
        <v>0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1.5" outlineLevel="1">
      <c r="A137" s="52" t="s">
        <v>117</v>
      </c>
      <c r="B137" s="53" t="s">
        <v>45</v>
      </c>
      <c r="C137" s="53" t="s">
        <v>47</v>
      </c>
      <c r="D137" s="53" t="s">
        <v>47</v>
      </c>
      <c r="E137" s="53" t="s">
        <v>118</v>
      </c>
      <c r="F137" s="53" t="s">
        <v>21</v>
      </c>
      <c r="G137" s="56">
        <f>G138+G140</f>
        <v>802000</v>
      </c>
      <c r="H137" s="20">
        <f>H138+H140</f>
        <v>0</v>
      </c>
      <c r="I137" s="20">
        <f>I138+I140</f>
        <v>0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1.5" outlineLevel="1">
      <c r="A138" s="52" t="s">
        <v>36</v>
      </c>
      <c r="B138" s="53" t="s">
        <v>45</v>
      </c>
      <c r="C138" s="53" t="s">
        <v>47</v>
      </c>
      <c r="D138" s="53" t="s">
        <v>47</v>
      </c>
      <c r="E138" s="53" t="s">
        <v>118</v>
      </c>
      <c r="F138" s="53" t="s">
        <v>37</v>
      </c>
      <c r="G138" s="56">
        <f>G139</f>
        <v>772000</v>
      </c>
      <c r="H138" s="20">
        <f>H139</f>
        <v>0</v>
      </c>
      <c r="I138" s="20">
        <f>I139</f>
        <v>0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1.5" outlineLevel="1">
      <c r="A139" s="52" t="s">
        <v>38</v>
      </c>
      <c r="B139" s="53" t="s">
        <v>45</v>
      </c>
      <c r="C139" s="53" t="s">
        <v>47</v>
      </c>
      <c r="D139" s="53" t="s">
        <v>47</v>
      </c>
      <c r="E139" s="53" t="s">
        <v>118</v>
      </c>
      <c r="F139" s="53" t="s">
        <v>39</v>
      </c>
      <c r="G139" s="56">
        <f>57000+715000</f>
        <v>772000</v>
      </c>
      <c r="H139" s="20">
        <v>0</v>
      </c>
      <c r="I139" s="20">
        <v>0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1.5" outlineLevel="1">
      <c r="A140" s="52" t="s">
        <v>57</v>
      </c>
      <c r="B140" s="53" t="s">
        <v>45</v>
      </c>
      <c r="C140" s="53" t="s">
        <v>47</v>
      </c>
      <c r="D140" s="53" t="s">
        <v>47</v>
      </c>
      <c r="E140" s="53" t="s">
        <v>118</v>
      </c>
      <c r="F140" s="53" t="s">
        <v>58</v>
      </c>
      <c r="G140" s="56">
        <f>G141</f>
        <v>30000</v>
      </c>
      <c r="H140" s="20">
        <f>H141</f>
        <v>0</v>
      </c>
      <c r="I140" s="20">
        <f>I141</f>
        <v>0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outlineLevel="1">
      <c r="A141" s="52" t="s">
        <v>59</v>
      </c>
      <c r="B141" s="53" t="s">
        <v>45</v>
      </c>
      <c r="C141" s="53" t="s">
        <v>47</v>
      </c>
      <c r="D141" s="53" t="s">
        <v>47</v>
      </c>
      <c r="E141" s="53" t="s">
        <v>118</v>
      </c>
      <c r="F141" s="53" t="s">
        <v>60</v>
      </c>
      <c r="G141" s="56">
        <f>5000+25000</f>
        <v>30000</v>
      </c>
      <c r="H141" s="20">
        <v>0</v>
      </c>
      <c r="I141" s="20">
        <v>0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94.5" outlineLevel="1">
      <c r="A142" s="22" t="s">
        <v>119</v>
      </c>
      <c r="B142" s="17" t="s">
        <v>45</v>
      </c>
      <c r="C142" s="17" t="s">
        <v>47</v>
      </c>
      <c r="D142" s="17" t="s">
        <v>47</v>
      </c>
      <c r="E142" s="17" t="s">
        <v>120</v>
      </c>
      <c r="F142" s="17" t="s">
        <v>21</v>
      </c>
      <c r="G142" s="20">
        <f t="shared" ref="G142:I145" si="24">G143</f>
        <v>30000</v>
      </c>
      <c r="H142" s="20">
        <f t="shared" si="24"/>
        <v>0</v>
      </c>
      <c r="I142" s="20">
        <f t="shared" si="24"/>
        <v>0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94.5" outlineLevel="1">
      <c r="A143" s="22" t="s">
        <v>121</v>
      </c>
      <c r="B143" s="17" t="s">
        <v>45</v>
      </c>
      <c r="C143" s="17" t="s">
        <v>47</v>
      </c>
      <c r="D143" s="17" t="s">
        <v>47</v>
      </c>
      <c r="E143" s="17" t="s">
        <v>122</v>
      </c>
      <c r="F143" s="17" t="s">
        <v>21</v>
      </c>
      <c r="G143" s="20">
        <f t="shared" si="24"/>
        <v>30000</v>
      </c>
      <c r="H143" s="20">
        <f t="shared" si="24"/>
        <v>0</v>
      </c>
      <c r="I143" s="20">
        <f t="shared" si="24"/>
        <v>0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78.75" outlineLevel="1">
      <c r="A144" s="22" t="s">
        <v>123</v>
      </c>
      <c r="B144" s="17" t="s">
        <v>45</v>
      </c>
      <c r="C144" s="17" t="s">
        <v>47</v>
      </c>
      <c r="D144" s="17" t="s">
        <v>47</v>
      </c>
      <c r="E144" s="17" t="s">
        <v>124</v>
      </c>
      <c r="F144" s="17" t="s">
        <v>21</v>
      </c>
      <c r="G144" s="20">
        <f t="shared" si="24"/>
        <v>30000</v>
      </c>
      <c r="H144" s="20">
        <f t="shared" si="24"/>
        <v>0</v>
      </c>
      <c r="I144" s="20">
        <f t="shared" si="24"/>
        <v>0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1.5" outlineLevel="1">
      <c r="A145" s="16" t="s">
        <v>36</v>
      </c>
      <c r="B145" s="17" t="s">
        <v>45</v>
      </c>
      <c r="C145" s="17" t="s">
        <v>47</v>
      </c>
      <c r="D145" s="17" t="s">
        <v>47</v>
      </c>
      <c r="E145" s="17" t="s">
        <v>124</v>
      </c>
      <c r="F145" s="17" t="s">
        <v>37</v>
      </c>
      <c r="G145" s="20">
        <f t="shared" si="24"/>
        <v>30000</v>
      </c>
      <c r="H145" s="20">
        <f t="shared" si="24"/>
        <v>0</v>
      </c>
      <c r="I145" s="20">
        <f t="shared" si="24"/>
        <v>0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1.5" outlineLevel="1">
      <c r="A146" s="16" t="s">
        <v>38</v>
      </c>
      <c r="B146" s="17" t="s">
        <v>45</v>
      </c>
      <c r="C146" s="17" t="s">
        <v>47</v>
      </c>
      <c r="D146" s="17" t="s">
        <v>47</v>
      </c>
      <c r="E146" s="17" t="s">
        <v>124</v>
      </c>
      <c r="F146" s="17" t="s">
        <v>39</v>
      </c>
      <c r="G146" s="20">
        <v>30000</v>
      </c>
      <c r="H146" s="20">
        <v>0</v>
      </c>
      <c r="I146" s="20">
        <v>0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47.25" outlineLevel="1">
      <c r="A147" s="23" t="s">
        <v>125</v>
      </c>
      <c r="B147" s="17" t="s">
        <v>45</v>
      </c>
      <c r="C147" s="17" t="s">
        <v>47</v>
      </c>
      <c r="D147" s="17" t="s">
        <v>47</v>
      </c>
      <c r="E147" s="17" t="s">
        <v>126</v>
      </c>
      <c r="F147" s="17" t="s">
        <v>21</v>
      </c>
      <c r="G147" s="20">
        <f t="shared" ref="G147:I150" si="25">G148</f>
        <v>105000</v>
      </c>
      <c r="H147" s="20">
        <f t="shared" si="25"/>
        <v>125000</v>
      </c>
      <c r="I147" s="20">
        <f t="shared" si="25"/>
        <v>150000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47.25" outlineLevel="1">
      <c r="A148" s="23" t="s">
        <v>127</v>
      </c>
      <c r="B148" s="17" t="s">
        <v>45</v>
      </c>
      <c r="C148" s="17" t="s">
        <v>47</v>
      </c>
      <c r="D148" s="17" t="s">
        <v>47</v>
      </c>
      <c r="E148" s="17" t="s">
        <v>128</v>
      </c>
      <c r="F148" s="17" t="s">
        <v>21</v>
      </c>
      <c r="G148" s="20">
        <f t="shared" si="25"/>
        <v>105000</v>
      </c>
      <c r="H148" s="20">
        <f t="shared" si="25"/>
        <v>125000</v>
      </c>
      <c r="I148" s="20">
        <f t="shared" si="25"/>
        <v>150000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outlineLevel="1">
      <c r="A149" s="16" t="s">
        <v>129</v>
      </c>
      <c r="B149" s="17" t="s">
        <v>45</v>
      </c>
      <c r="C149" s="17" t="s">
        <v>47</v>
      </c>
      <c r="D149" s="17" t="s">
        <v>47</v>
      </c>
      <c r="E149" s="17" t="s">
        <v>130</v>
      </c>
      <c r="F149" s="17" t="s">
        <v>21</v>
      </c>
      <c r="G149" s="20">
        <f t="shared" si="25"/>
        <v>105000</v>
      </c>
      <c r="H149" s="20">
        <f t="shared" si="25"/>
        <v>125000</v>
      </c>
      <c r="I149" s="20">
        <f t="shared" si="25"/>
        <v>150000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1.5" outlineLevel="1">
      <c r="A150" s="16" t="s">
        <v>36</v>
      </c>
      <c r="B150" s="17" t="s">
        <v>45</v>
      </c>
      <c r="C150" s="17" t="s">
        <v>47</v>
      </c>
      <c r="D150" s="17" t="s">
        <v>47</v>
      </c>
      <c r="E150" s="17" t="s">
        <v>130</v>
      </c>
      <c r="F150" s="17" t="s">
        <v>37</v>
      </c>
      <c r="G150" s="20">
        <f t="shared" si="25"/>
        <v>105000</v>
      </c>
      <c r="H150" s="20">
        <f t="shared" si="25"/>
        <v>125000</v>
      </c>
      <c r="I150" s="20">
        <f t="shared" si="25"/>
        <v>150000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1.5" outlineLevel="1">
      <c r="A151" s="16" t="s">
        <v>38</v>
      </c>
      <c r="B151" s="17" t="s">
        <v>45</v>
      </c>
      <c r="C151" s="17" t="s">
        <v>47</v>
      </c>
      <c r="D151" s="17" t="s">
        <v>47</v>
      </c>
      <c r="E151" s="17" t="s">
        <v>130</v>
      </c>
      <c r="F151" s="17" t="s">
        <v>39</v>
      </c>
      <c r="G151" s="20">
        <v>105000</v>
      </c>
      <c r="H151" s="20">
        <v>125000</v>
      </c>
      <c r="I151" s="20">
        <v>150000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outlineLevel="4">
      <c r="A152" s="16" t="s">
        <v>131</v>
      </c>
      <c r="B152" s="17" t="s">
        <v>45</v>
      </c>
      <c r="C152" s="17" t="s">
        <v>47</v>
      </c>
      <c r="D152" s="17" t="s">
        <v>132</v>
      </c>
      <c r="E152" s="17" t="s">
        <v>20</v>
      </c>
      <c r="F152" s="17" t="s">
        <v>21</v>
      </c>
      <c r="G152" s="18">
        <f>G153+G178</f>
        <v>49169665.399999999</v>
      </c>
      <c r="H152" s="18">
        <f>H153+H178</f>
        <v>41346302</v>
      </c>
      <c r="I152" s="18">
        <f>I153+I178</f>
        <v>42593682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47.25" outlineLevel="4">
      <c r="A153" s="16" t="s">
        <v>49</v>
      </c>
      <c r="B153" s="17" t="s">
        <v>45</v>
      </c>
      <c r="C153" s="17" t="s">
        <v>47</v>
      </c>
      <c r="D153" s="17" t="s">
        <v>132</v>
      </c>
      <c r="E153" s="17" t="s">
        <v>50</v>
      </c>
      <c r="F153" s="17" t="s">
        <v>21</v>
      </c>
      <c r="G153" s="20">
        <f>G154+G169</f>
        <v>49119665.399999999</v>
      </c>
      <c r="H153" s="20">
        <f>H154+H169</f>
        <v>41346302</v>
      </c>
      <c r="I153" s="20">
        <f>I154+I169</f>
        <v>42593682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47.25" outlineLevel="4">
      <c r="A154" s="16" t="s">
        <v>101</v>
      </c>
      <c r="B154" s="17" t="s">
        <v>45</v>
      </c>
      <c r="C154" s="17" t="s">
        <v>47</v>
      </c>
      <c r="D154" s="17" t="s">
        <v>132</v>
      </c>
      <c r="E154" s="17" t="s">
        <v>102</v>
      </c>
      <c r="F154" s="17" t="s">
        <v>21</v>
      </c>
      <c r="G154" s="20">
        <f>G155+G158+G163+G166</f>
        <v>12768265.4</v>
      </c>
      <c r="H154" s="20">
        <f>H155+H158+H163+H166</f>
        <v>3860042</v>
      </c>
      <c r="I154" s="20">
        <f>I155+I158+I163+I166</f>
        <v>3860042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outlineLevel="4">
      <c r="A155" s="16" t="s">
        <v>133</v>
      </c>
      <c r="B155" s="17" t="s">
        <v>45</v>
      </c>
      <c r="C155" s="17" t="s">
        <v>47</v>
      </c>
      <c r="D155" s="17" t="s">
        <v>132</v>
      </c>
      <c r="E155" s="17" t="s">
        <v>134</v>
      </c>
      <c r="F155" s="17" t="s">
        <v>21</v>
      </c>
      <c r="G155" s="20">
        <f t="shared" ref="G155:I156" si="26">G156</f>
        <v>1500000</v>
      </c>
      <c r="H155" s="20">
        <f t="shared" si="26"/>
        <v>1500000</v>
      </c>
      <c r="I155" s="20">
        <f t="shared" si="26"/>
        <v>1500000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1.5" outlineLevel="4">
      <c r="A156" s="16" t="s">
        <v>57</v>
      </c>
      <c r="B156" s="17" t="s">
        <v>45</v>
      </c>
      <c r="C156" s="17" t="s">
        <v>47</v>
      </c>
      <c r="D156" s="17" t="s">
        <v>132</v>
      </c>
      <c r="E156" s="17" t="s">
        <v>134</v>
      </c>
      <c r="F156" s="17" t="s">
        <v>58</v>
      </c>
      <c r="G156" s="20">
        <f t="shared" si="26"/>
        <v>1500000</v>
      </c>
      <c r="H156" s="20">
        <f t="shared" si="26"/>
        <v>1500000</v>
      </c>
      <c r="I156" s="20">
        <f t="shared" si="26"/>
        <v>1500000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outlineLevel="4">
      <c r="A157" s="16" t="s">
        <v>59</v>
      </c>
      <c r="B157" s="17" t="s">
        <v>45</v>
      </c>
      <c r="C157" s="17" t="s">
        <v>47</v>
      </c>
      <c r="D157" s="17" t="s">
        <v>132</v>
      </c>
      <c r="E157" s="17" t="s">
        <v>134</v>
      </c>
      <c r="F157" s="17" t="s">
        <v>60</v>
      </c>
      <c r="G157" s="20">
        <v>1500000</v>
      </c>
      <c r="H157" s="20">
        <v>1500000</v>
      </c>
      <c r="I157" s="20">
        <v>1500000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47.25" outlineLevel="4">
      <c r="A158" s="16" t="s">
        <v>135</v>
      </c>
      <c r="B158" s="17" t="s">
        <v>45</v>
      </c>
      <c r="C158" s="17" t="s">
        <v>47</v>
      </c>
      <c r="D158" s="17" t="s">
        <v>132</v>
      </c>
      <c r="E158" s="17" t="s">
        <v>136</v>
      </c>
      <c r="F158" s="17" t="s">
        <v>21</v>
      </c>
      <c r="G158" s="20">
        <f>G159+G161</f>
        <v>8824365.4000000004</v>
      </c>
      <c r="H158" s="20">
        <f>H159+H161</f>
        <v>1136142</v>
      </c>
      <c r="I158" s="20">
        <f>I159+I161</f>
        <v>1136142</v>
      </c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outlineLevel="4">
      <c r="A159" s="16" t="s">
        <v>94</v>
      </c>
      <c r="B159" s="17" t="s">
        <v>45</v>
      </c>
      <c r="C159" s="17" t="s">
        <v>47</v>
      </c>
      <c r="D159" s="17" t="s">
        <v>132</v>
      </c>
      <c r="E159" s="17" t="s">
        <v>136</v>
      </c>
      <c r="F159" s="17" t="s">
        <v>95</v>
      </c>
      <c r="G159" s="20">
        <f>G160</f>
        <v>800000</v>
      </c>
      <c r="H159" s="20">
        <f>H160</f>
        <v>500000</v>
      </c>
      <c r="I159" s="20">
        <f>I160</f>
        <v>500000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1.5" outlineLevel="4">
      <c r="A160" s="16" t="s">
        <v>96</v>
      </c>
      <c r="B160" s="17" t="s">
        <v>45</v>
      </c>
      <c r="C160" s="17" t="s">
        <v>47</v>
      </c>
      <c r="D160" s="17" t="s">
        <v>132</v>
      </c>
      <c r="E160" s="17" t="s">
        <v>136</v>
      </c>
      <c r="F160" s="17" t="s">
        <v>97</v>
      </c>
      <c r="G160" s="20">
        <v>800000</v>
      </c>
      <c r="H160" s="20">
        <v>500000</v>
      </c>
      <c r="I160" s="20">
        <v>500000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1.5" outlineLevel="4">
      <c r="A161" s="16" t="s">
        <v>57</v>
      </c>
      <c r="B161" s="17" t="s">
        <v>45</v>
      </c>
      <c r="C161" s="17" t="s">
        <v>47</v>
      </c>
      <c r="D161" s="17" t="s">
        <v>132</v>
      </c>
      <c r="E161" s="17" t="s">
        <v>136</v>
      </c>
      <c r="F161" s="17" t="s">
        <v>58</v>
      </c>
      <c r="G161" s="20">
        <f>G162</f>
        <v>8024365.4000000004</v>
      </c>
      <c r="H161" s="20">
        <f>H162</f>
        <v>636142</v>
      </c>
      <c r="I161" s="20">
        <f>I162</f>
        <v>636142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outlineLevel="4">
      <c r="A162" s="16" t="s">
        <v>59</v>
      </c>
      <c r="B162" s="17" t="s">
        <v>45</v>
      </c>
      <c r="C162" s="17" t="s">
        <v>47</v>
      </c>
      <c r="D162" s="17" t="s">
        <v>132</v>
      </c>
      <c r="E162" s="17" t="s">
        <v>136</v>
      </c>
      <c r="F162" s="17" t="s">
        <v>60</v>
      </c>
      <c r="G162" s="20">
        <v>8024365.4000000004</v>
      </c>
      <c r="H162" s="20">
        <v>636142</v>
      </c>
      <c r="I162" s="20">
        <v>636142</v>
      </c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47.25" outlineLevel="4">
      <c r="A163" s="16" t="s">
        <v>137</v>
      </c>
      <c r="B163" s="17" t="s">
        <v>45</v>
      </c>
      <c r="C163" s="17" t="s">
        <v>47</v>
      </c>
      <c r="D163" s="17" t="s">
        <v>132</v>
      </c>
      <c r="E163" s="17" t="s">
        <v>138</v>
      </c>
      <c r="F163" s="17" t="s">
        <v>21</v>
      </c>
      <c r="G163" s="20">
        <f t="shared" ref="G163:I164" si="27">G164</f>
        <v>1223900</v>
      </c>
      <c r="H163" s="20">
        <f t="shared" si="27"/>
        <v>1223900</v>
      </c>
      <c r="I163" s="20">
        <f t="shared" si="27"/>
        <v>1223900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1.5" outlineLevel="4">
      <c r="A164" s="16" t="s">
        <v>57</v>
      </c>
      <c r="B164" s="17" t="s">
        <v>45</v>
      </c>
      <c r="C164" s="17" t="s">
        <v>47</v>
      </c>
      <c r="D164" s="17" t="s">
        <v>132</v>
      </c>
      <c r="E164" s="17" t="s">
        <v>138</v>
      </c>
      <c r="F164" s="17" t="s">
        <v>58</v>
      </c>
      <c r="G164" s="20">
        <f t="shared" si="27"/>
        <v>1223900</v>
      </c>
      <c r="H164" s="20">
        <f t="shared" si="27"/>
        <v>1223900</v>
      </c>
      <c r="I164" s="20">
        <f t="shared" si="27"/>
        <v>1223900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outlineLevel="4">
      <c r="A165" s="16" t="s">
        <v>59</v>
      </c>
      <c r="B165" s="17" t="s">
        <v>45</v>
      </c>
      <c r="C165" s="17" t="s">
        <v>47</v>
      </c>
      <c r="D165" s="17" t="s">
        <v>132</v>
      </c>
      <c r="E165" s="17" t="s">
        <v>138</v>
      </c>
      <c r="F165" s="17" t="s">
        <v>60</v>
      </c>
      <c r="G165" s="20">
        <v>1223900</v>
      </c>
      <c r="H165" s="20">
        <v>1223900</v>
      </c>
      <c r="I165" s="20">
        <v>1223900</v>
      </c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63" outlineLevel="4">
      <c r="A166" s="24" t="s">
        <v>139</v>
      </c>
      <c r="B166" s="25" t="s">
        <v>45</v>
      </c>
      <c r="C166" s="25" t="s">
        <v>47</v>
      </c>
      <c r="D166" s="25" t="s">
        <v>132</v>
      </c>
      <c r="E166" s="26" t="s">
        <v>140</v>
      </c>
      <c r="F166" s="26" t="s">
        <v>21</v>
      </c>
      <c r="G166" s="27">
        <f t="shared" ref="G166:I167" si="28">G167</f>
        <v>1220000</v>
      </c>
      <c r="H166" s="27">
        <f t="shared" si="28"/>
        <v>0</v>
      </c>
      <c r="I166" s="27">
        <f t="shared" si="28"/>
        <v>0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1.5" outlineLevel="4">
      <c r="A167" s="24" t="s">
        <v>57</v>
      </c>
      <c r="B167" s="25" t="s">
        <v>45</v>
      </c>
      <c r="C167" s="25" t="s">
        <v>47</v>
      </c>
      <c r="D167" s="25" t="s">
        <v>132</v>
      </c>
      <c r="E167" s="26" t="s">
        <v>140</v>
      </c>
      <c r="F167" s="26" t="s">
        <v>58</v>
      </c>
      <c r="G167" s="27">
        <f t="shared" si="28"/>
        <v>1220000</v>
      </c>
      <c r="H167" s="27">
        <f t="shared" si="28"/>
        <v>0</v>
      </c>
      <c r="I167" s="27">
        <f t="shared" si="28"/>
        <v>0</v>
      </c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outlineLevel="4">
      <c r="A168" s="24" t="s">
        <v>59</v>
      </c>
      <c r="B168" s="25" t="s">
        <v>45</v>
      </c>
      <c r="C168" s="25" t="s">
        <v>47</v>
      </c>
      <c r="D168" s="25" t="s">
        <v>132</v>
      </c>
      <c r="E168" s="26" t="s">
        <v>140</v>
      </c>
      <c r="F168" s="26" t="s">
        <v>60</v>
      </c>
      <c r="G168" s="27">
        <v>1220000</v>
      </c>
      <c r="H168" s="27">
        <v>0</v>
      </c>
      <c r="I168" s="27">
        <v>0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47.25" outlineLevel="4">
      <c r="A169" s="16" t="s">
        <v>141</v>
      </c>
      <c r="B169" s="17" t="s">
        <v>45</v>
      </c>
      <c r="C169" s="17" t="s">
        <v>47</v>
      </c>
      <c r="D169" s="17" t="s">
        <v>132</v>
      </c>
      <c r="E169" s="17" t="s">
        <v>142</v>
      </c>
      <c r="F169" s="17" t="s">
        <v>21</v>
      </c>
      <c r="G169" s="20">
        <f t="shared" ref="G169:I170" si="29">G170</f>
        <v>36351400</v>
      </c>
      <c r="H169" s="20">
        <f t="shared" si="29"/>
        <v>37486260</v>
      </c>
      <c r="I169" s="20">
        <f t="shared" si="29"/>
        <v>38733640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1.5" outlineLevel="4">
      <c r="A170" s="16" t="s">
        <v>53</v>
      </c>
      <c r="B170" s="17" t="s">
        <v>45</v>
      </c>
      <c r="C170" s="17" t="s">
        <v>47</v>
      </c>
      <c r="D170" s="17" t="s">
        <v>132</v>
      </c>
      <c r="E170" s="17" t="s">
        <v>143</v>
      </c>
      <c r="F170" s="17" t="s">
        <v>21</v>
      </c>
      <c r="G170" s="20">
        <f t="shared" si="29"/>
        <v>36351400</v>
      </c>
      <c r="H170" s="20">
        <f t="shared" si="29"/>
        <v>37486260</v>
      </c>
      <c r="I170" s="20">
        <f t="shared" si="29"/>
        <v>38733640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63" outlineLevel="6">
      <c r="A171" s="16" t="s">
        <v>144</v>
      </c>
      <c r="B171" s="17" t="s">
        <v>45</v>
      </c>
      <c r="C171" s="17" t="s">
        <v>47</v>
      </c>
      <c r="D171" s="17" t="s">
        <v>132</v>
      </c>
      <c r="E171" s="17" t="s">
        <v>145</v>
      </c>
      <c r="F171" s="17" t="s">
        <v>21</v>
      </c>
      <c r="G171" s="20">
        <f>G172+G174+G176</f>
        <v>36351400</v>
      </c>
      <c r="H171" s="20">
        <f>H172+H174+H176</f>
        <v>37486260</v>
      </c>
      <c r="I171" s="20">
        <f>I172+I174+I176</f>
        <v>38733640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78.75" outlineLevel="4">
      <c r="A172" s="16" t="s">
        <v>32</v>
      </c>
      <c r="B172" s="17" t="s">
        <v>45</v>
      </c>
      <c r="C172" s="17" t="s">
        <v>47</v>
      </c>
      <c r="D172" s="17" t="s">
        <v>132</v>
      </c>
      <c r="E172" s="17" t="s">
        <v>145</v>
      </c>
      <c r="F172" s="17" t="s">
        <v>33</v>
      </c>
      <c r="G172" s="20">
        <f>G173</f>
        <v>30060000</v>
      </c>
      <c r="H172" s="20">
        <f>H173</f>
        <v>31264460</v>
      </c>
      <c r="I172" s="20">
        <f>I173</f>
        <v>32511840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outlineLevel="4">
      <c r="A173" s="16" t="s">
        <v>108</v>
      </c>
      <c r="B173" s="17" t="s">
        <v>45</v>
      </c>
      <c r="C173" s="17" t="s">
        <v>47</v>
      </c>
      <c r="D173" s="17" t="s">
        <v>132</v>
      </c>
      <c r="E173" s="17" t="s">
        <v>145</v>
      </c>
      <c r="F173" s="17" t="s">
        <v>109</v>
      </c>
      <c r="G173" s="20">
        <v>30060000</v>
      </c>
      <c r="H173" s="20">
        <v>31264460</v>
      </c>
      <c r="I173" s="20">
        <v>32511840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1.5" outlineLevel="6">
      <c r="A174" s="52" t="s">
        <v>36</v>
      </c>
      <c r="B174" s="53" t="s">
        <v>45</v>
      </c>
      <c r="C174" s="53" t="s">
        <v>47</v>
      </c>
      <c r="D174" s="53" t="s">
        <v>132</v>
      </c>
      <c r="E174" s="53" t="s">
        <v>145</v>
      </c>
      <c r="F174" s="53" t="s">
        <v>37</v>
      </c>
      <c r="G174" s="56">
        <f>G175</f>
        <v>5661400</v>
      </c>
      <c r="H174" s="20">
        <f>H175</f>
        <v>5591800</v>
      </c>
      <c r="I174" s="20">
        <f>I175</f>
        <v>5591800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1.5" outlineLevel="6">
      <c r="A175" s="52" t="s">
        <v>38</v>
      </c>
      <c r="B175" s="53" t="s">
        <v>45</v>
      </c>
      <c r="C175" s="53" t="s">
        <v>47</v>
      </c>
      <c r="D175" s="53" t="s">
        <v>132</v>
      </c>
      <c r="E175" s="53" t="s">
        <v>145</v>
      </c>
      <c r="F175" s="53" t="s">
        <v>39</v>
      </c>
      <c r="G175" s="56">
        <f>5591800+69600</f>
        <v>5661400</v>
      </c>
      <c r="H175" s="20">
        <v>5591800</v>
      </c>
      <c r="I175" s="20">
        <v>5591800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outlineLevel="6">
      <c r="A176" s="16" t="s">
        <v>40</v>
      </c>
      <c r="B176" s="17" t="s">
        <v>45</v>
      </c>
      <c r="C176" s="17" t="s">
        <v>47</v>
      </c>
      <c r="D176" s="17" t="s">
        <v>132</v>
      </c>
      <c r="E176" s="17" t="s">
        <v>145</v>
      </c>
      <c r="F176" s="17" t="s">
        <v>41</v>
      </c>
      <c r="G176" s="20">
        <f>G177</f>
        <v>630000</v>
      </c>
      <c r="H176" s="20">
        <f>H177</f>
        <v>630000</v>
      </c>
      <c r="I176" s="20">
        <f>I177</f>
        <v>630000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outlineLevel="6">
      <c r="A177" s="16" t="s">
        <v>42</v>
      </c>
      <c r="B177" s="17" t="s">
        <v>45</v>
      </c>
      <c r="C177" s="17" t="s">
        <v>47</v>
      </c>
      <c r="D177" s="17" t="s">
        <v>132</v>
      </c>
      <c r="E177" s="17" t="s">
        <v>145</v>
      </c>
      <c r="F177" s="17" t="s">
        <v>43</v>
      </c>
      <c r="G177" s="20">
        <v>630000</v>
      </c>
      <c r="H177" s="20">
        <v>630000</v>
      </c>
      <c r="I177" s="20">
        <v>630000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47.25" outlineLevel="6">
      <c r="A178" s="16" t="s">
        <v>75</v>
      </c>
      <c r="B178" s="17" t="s">
        <v>45</v>
      </c>
      <c r="C178" s="17" t="s">
        <v>47</v>
      </c>
      <c r="D178" s="17" t="s">
        <v>132</v>
      </c>
      <c r="E178" s="17" t="s">
        <v>76</v>
      </c>
      <c r="F178" s="17" t="s">
        <v>21</v>
      </c>
      <c r="G178" s="20">
        <f t="shared" ref="G178:I181" si="30">G179</f>
        <v>50000</v>
      </c>
      <c r="H178" s="20">
        <f t="shared" si="30"/>
        <v>0</v>
      </c>
      <c r="I178" s="20">
        <f t="shared" si="30"/>
        <v>0</v>
      </c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63" outlineLevel="6">
      <c r="A179" s="16" t="s">
        <v>77</v>
      </c>
      <c r="B179" s="17" t="s">
        <v>45</v>
      </c>
      <c r="C179" s="17" t="s">
        <v>47</v>
      </c>
      <c r="D179" s="17" t="s">
        <v>132</v>
      </c>
      <c r="E179" s="17" t="s">
        <v>78</v>
      </c>
      <c r="F179" s="17" t="s">
        <v>21</v>
      </c>
      <c r="G179" s="20">
        <f t="shared" si="30"/>
        <v>50000</v>
      </c>
      <c r="H179" s="20">
        <f t="shared" si="30"/>
        <v>0</v>
      </c>
      <c r="I179" s="20">
        <f t="shared" si="30"/>
        <v>0</v>
      </c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outlineLevel="6">
      <c r="A180" s="16" t="s">
        <v>79</v>
      </c>
      <c r="B180" s="17" t="s">
        <v>45</v>
      </c>
      <c r="C180" s="17" t="s">
        <v>47</v>
      </c>
      <c r="D180" s="17" t="s">
        <v>132</v>
      </c>
      <c r="E180" s="17" t="s">
        <v>80</v>
      </c>
      <c r="F180" s="17" t="s">
        <v>21</v>
      </c>
      <c r="G180" s="20">
        <f t="shared" si="30"/>
        <v>50000</v>
      </c>
      <c r="H180" s="20">
        <f t="shared" si="30"/>
        <v>0</v>
      </c>
      <c r="I180" s="20">
        <f t="shared" si="30"/>
        <v>0</v>
      </c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1.5" outlineLevel="6">
      <c r="A181" s="16" t="s">
        <v>36</v>
      </c>
      <c r="B181" s="17" t="s">
        <v>45</v>
      </c>
      <c r="C181" s="17" t="s">
        <v>47</v>
      </c>
      <c r="D181" s="17" t="s">
        <v>132</v>
      </c>
      <c r="E181" s="17" t="s">
        <v>80</v>
      </c>
      <c r="F181" s="17" t="s">
        <v>37</v>
      </c>
      <c r="G181" s="20">
        <f t="shared" si="30"/>
        <v>50000</v>
      </c>
      <c r="H181" s="20">
        <f t="shared" si="30"/>
        <v>0</v>
      </c>
      <c r="I181" s="20">
        <f t="shared" si="30"/>
        <v>0</v>
      </c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1.5" outlineLevel="6">
      <c r="A182" s="16" t="s">
        <v>38</v>
      </c>
      <c r="B182" s="17" t="s">
        <v>45</v>
      </c>
      <c r="C182" s="17" t="s">
        <v>47</v>
      </c>
      <c r="D182" s="17" t="s">
        <v>132</v>
      </c>
      <c r="E182" s="17" t="s">
        <v>80</v>
      </c>
      <c r="F182" s="17" t="s">
        <v>39</v>
      </c>
      <c r="G182" s="20">
        <v>50000</v>
      </c>
      <c r="H182" s="20">
        <v>0</v>
      </c>
      <c r="I182" s="20">
        <v>0</v>
      </c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outlineLevel="6">
      <c r="A183" s="16" t="s">
        <v>146</v>
      </c>
      <c r="B183" s="17" t="s">
        <v>45</v>
      </c>
      <c r="C183" s="17" t="s">
        <v>147</v>
      </c>
      <c r="D183" s="17" t="s">
        <v>19</v>
      </c>
      <c r="E183" s="17" t="s">
        <v>20</v>
      </c>
      <c r="F183" s="17" t="s">
        <v>21</v>
      </c>
      <c r="G183" s="18">
        <f>G184+G190+G196</f>
        <v>11167989</v>
      </c>
      <c r="H183" s="18">
        <f>H184+H190+H196</f>
        <v>5396872</v>
      </c>
      <c r="I183" s="18">
        <f>I184+I190+I196</f>
        <v>5602705</v>
      </c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outlineLevel="6">
      <c r="A184" s="16" t="s">
        <v>148</v>
      </c>
      <c r="B184" s="17" t="s">
        <v>45</v>
      </c>
      <c r="C184" s="17" t="s">
        <v>147</v>
      </c>
      <c r="D184" s="17" t="s">
        <v>100</v>
      </c>
      <c r="E184" s="17" t="s">
        <v>20</v>
      </c>
      <c r="F184" s="17" t="s">
        <v>21</v>
      </c>
      <c r="G184" s="18">
        <f t="shared" ref="G184:I188" si="31">G185</f>
        <v>5568000</v>
      </c>
      <c r="H184" s="18">
        <f t="shared" si="31"/>
        <v>0</v>
      </c>
      <c r="I184" s="18">
        <f t="shared" si="31"/>
        <v>0</v>
      </c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47.25" outlineLevel="6">
      <c r="A185" s="16" t="s">
        <v>49</v>
      </c>
      <c r="B185" s="17" t="s">
        <v>45</v>
      </c>
      <c r="C185" s="17" t="s">
        <v>147</v>
      </c>
      <c r="D185" s="17" t="s">
        <v>100</v>
      </c>
      <c r="E185" s="17" t="s">
        <v>50</v>
      </c>
      <c r="F185" s="17" t="s">
        <v>21</v>
      </c>
      <c r="G185" s="18">
        <f t="shared" si="31"/>
        <v>5568000</v>
      </c>
      <c r="H185" s="18">
        <f t="shared" si="31"/>
        <v>0</v>
      </c>
      <c r="I185" s="18">
        <f t="shared" si="31"/>
        <v>0</v>
      </c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1.5" outlineLevel="6">
      <c r="A186" s="28" t="s">
        <v>149</v>
      </c>
      <c r="B186" s="17" t="s">
        <v>45</v>
      </c>
      <c r="C186" s="17" t="s">
        <v>147</v>
      </c>
      <c r="D186" s="17" t="s">
        <v>100</v>
      </c>
      <c r="E186" s="17" t="s">
        <v>150</v>
      </c>
      <c r="F186" s="17" t="s">
        <v>21</v>
      </c>
      <c r="G186" s="20">
        <f t="shared" si="31"/>
        <v>5568000</v>
      </c>
      <c r="H186" s="20">
        <f t="shared" si="31"/>
        <v>0</v>
      </c>
      <c r="I186" s="20">
        <f t="shared" si="31"/>
        <v>0</v>
      </c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47.25" outlineLevel="6">
      <c r="A187" s="67" t="s">
        <v>151</v>
      </c>
      <c r="B187" s="53" t="s">
        <v>45</v>
      </c>
      <c r="C187" s="53" t="s">
        <v>147</v>
      </c>
      <c r="D187" s="53" t="s">
        <v>100</v>
      </c>
      <c r="E187" s="68" t="s">
        <v>491</v>
      </c>
      <c r="F187" s="53" t="s">
        <v>21</v>
      </c>
      <c r="G187" s="56">
        <f t="shared" si="31"/>
        <v>5568000</v>
      </c>
      <c r="H187" s="20">
        <f t="shared" si="31"/>
        <v>0</v>
      </c>
      <c r="I187" s="20">
        <f t="shared" si="31"/>
        <v>0</v>
      </c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1.5" outlineLevel="6">
      <c r="A188" s="52" t="s">
        <v>57</v>
      </c>
      <c r="B188" s="53" t="s">
        <v>45</v>
      </c>
      <c r="C188" s="53" t="s">
        <v>147</v>
      </c>
      <c r="D188" s="53" t="s">
        <v>100</v>
      </c>
      <c r="E188" s="68" t="s">
        <v>491</v>
      </c>
      <c r="F188" s="53" t="s">
        <v>58</v>
      </c>
      <c r="G188" s="55">
        <f t="shared" si="31"/>
        <v>5568000</v>
      </c>
      <c r="H188" s="18">
        <f t="shared" si="31"/>
        <v>0</v>
      </c>
      <c r="I188" s="18">
        <f t="shared" si="31"/>
        <v>0</v>
      </c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outlineLevel="6">
      <c r="A189" s="52" t="s">
        <v>59</v>
      </c>
      <c r="B189" s="53" t="s">
        <v>45</v>
      </c>
      <c r="C189" s="53" t="s">
        <v>147</v>
      </c>
      <c r="D189" s="53" t="s">
        <v>100</v>
      </c>
      <c r="E189" s="68" t="s">
        <v>491</v>
      </c>
      <c r="F189" s="53" t="s">
        <v>60</v>
      </c>
      <c r="G189" s="55">
        <f>6065000-497000</f>
        <v>5568000</v>
      </c>
      <c r="H189" s="18">
        <v>0</v>
      </c>
      <c r="I189" s="18">
        <v>0</v>
      </c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outlineLevel="6">
      <c r="A190" s="16" t="s">
        <v>152</v>
      </c>
      <c r="B190" s="17" t="s">
        <v>45</v>
      </c>
      <c r="C190" s="17" t="s">
        <v>147</v>
      </c>
      <c r="D190" s="17" t="s">
        <v>153</v>
      </c>
      <c r="E190" s="17" t="s">
        <v>20</v>
      </c>
      <c r="F190" s="17" t="s">
        <v>21</v>
      </c>
      <c r="G190" s="18">
        <f>G191</f>
        <v>4939989</v>
      </c>
      <c r="H190" s="18">
        <f>H191</f>
        <v>5136872</v>
      </c>
      <c r="I190" s="18">
        <f>I191</f>
        <v>5342705</v>
      </c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47.25" outlineLevel="6">
      <c r="A191" s="16" t="s">
        <v>49</v>
      </c>
      <c r="B191" s="17" t="s">
        <v>45</v>
      </c>
      <c r="C191" s="17" t="s">
        <v>147</v>
      </c>
      <c r="D191" s="17" t="s">
        <v>153</v>
      </c>
      <c r="E191" s="17" t="s">
        <v>50</v>
      </c>
      <c r="F191" s="17" t="s">
        <v>21</v>
      </c>
      <c r="G191" s="18">
        <f>G193</f>
        <v>4939989</v>
      </c>
      <c r="H191" s="18">
        <f>H193</f>
        <v>5136872</v>
      </c>
      <c r="I191" s="18">
        <f>I193</f>
        <v>5342705</v>
      </c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47.25" outlineLevel="6">
      <c r="A192" s="16" t="s">
        <v>141</v>
      </c>
      <c r="B192" s="17" t="s">
        <v>45</v>
      </c>
      <c r="C192" s="17" t="s">
        <v>147</v>
      </c>
      <c r="D192" s="17" t="s">
        <v>153</v>
      </c>
      <c r="E192" s="17" t="s">
        <v>142</v>
      </c>
      <c r="F192" s="17" t="s">
        <v>21</v>
      </c>
      <c r="G192" s="18">
        <f t="shared" ref="G192:I194" si="32">G193</f>
        <v>4939989</v>
      </c>
      <c r="H192" s="18">
        <f t="shared" si="32"/>
        <v>5136872</v>
      </c>
      <c r="I192" s="18">
        <f t="shared" si="32"/>
        <v>5342705</v>
      </c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78.75" outlineLevel="6">
      <c r="A193" s="52" t="s">
        <v>154</v>
      </c>
      <c r="B193" s="53" t="s">
        <v>45</v>
      </c>
      <c r="C193" s="53" t="s">
        <v>147</v>
      </c>
      <c r="D193" s="53" t="s">
        <v>153</v>
      </c>
      <c r="E193" s="53" t="s">
        <v>155</v>
      </c>
      <c r="F193" s="53" t="s">
        <v>21</v>
      </c>
      <c r="G193" s="55">
        <f t="shared" si="32"/>
        <v>4939989</v>
      </c>
      <c r="H193" s="55">
        <f t="shared" si="32"/>
        <v>5136872</v>
      </c>
      <c r="I193" s="55">
        <f t="shared" si="32"/>
        <v>5342705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outlineLevel="6">
      <c r="A194" s="52" t="s">
        <v>94</v>
      </c>
      <c r="B194" s="53" t="s">
        <v>45</v>
      </c>
      <c r="C194" s="53" t="s">
        <v>147</v>
      </c>
      <c r="D194" s="53" t="s">
        <v>153</v>
      </c>
      <c r="E194" s="53" t="s">
        <v>155</v>
      </c>
      <c r="F194" s="53" t="s">
        <v>95</v>
      </c>
      <c r="G194" s="55">
        <f t="shared" si="32"/>
        <v>4939989</v>
      </c>
      <c r="H194" s="55">
        <f t="shared" si="32"/>
        <v>5136872</v>
      </c>
      <c r="I194" s="55">
        <f t="shared" si="32"/>
        <v>5342705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1.5" outlineLevel="6">
      <c r="A195" s="52" t="s">
        <v>156</v>
      </c>
      <c r="B195" s="53" t="s">
        <v>45</v>
      </c>
      <c r="C195" s="53" t="s">
        <v>147</v>
      </c>
      <c r="D195" s="53" t="s">
        <v>153</v>
      </c>
      <c r="E195" s="53" t="s">
        <v>155</v>
      </c>
      <c r="F195" s="53" t="s">
        <v>157</v>
      </c>
      <c r="G195" s="55">
        <f>4916124+23865</f>
        <v>4939989</v>
      </c>
      <c r="H195" s="55">
        <f>5113008+23864</f>
        <v>5136872</v>
      </c>
      <c r="I195" s="55">
        <f>5318841+23864</f>
        <v>5342705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outlineLevel="6">
      <c r="A196" s="16" t="s">
        <v>158</v>
      </c>
      <c r="B196" s="17" t="s">
        <v>45</v>
      </c>
      <c r="C196" s="17" t="s">
        <v>147</v>
      </c>
      <c r="D196" s="17" t="s">
        <v>25</v>
      </c>
      <c r="E196" s="17" t="s">
        <v>20</v>
      </c>
      <c r="F196" s="17" t="s">
        <v>21</v>
      </c>
      <c r="G196" s="18">
        <f>G197+G202</f>
        <v>660000</v>
      </c>
      <c r="H196" s="18">
        <f>H197+H202</f>
        <v>260000</v>
      </c>
      <c r="I196" s="18">
        <f>I197+I202</f>
        <v>260000</v>
      </c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47.25" outlineLevel="6">
      <c r="A197" s="16" t="s">
        <v>159</v>
      </c>
      <c r="B197" s="17" t="s">
        <v>45</v>
      </c>
      <c r="C197" s="17" t="s">
        <v>147</v>
      </c>
      <c r="D197" s="17" t="s">
        <v>25</v>
      </c>
      <c r="E197" s="17" t="s">
        <v>160</v>
      </c>
      <c r="F197" s="17" t="s">
        <v>21</v>
      </c>
      <c r="G197" s="18">
        <f t="shared" ref="G197:I200" si="33">G198</f>
        <v>300000</v>
      </c>
      <c r="H197" s="18">
        <f t="shared" si="33"/>
        <v>0</v>
      </c>
      <c r="I197" s="18">
        <f t="shared" si="33"/>
        <v>0</v>
      </c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47.25" outlineLevel="6">
      <c r="A198" s="16" t="s">
        <v>161</v>
      </c>
      <c r="B198" s="17" t="s">
        <v>45</v>
      </c>
      <c r="C198" s="17" t="s">
        <v>147</v>
      </c>
      <c r="D198" s="17" t="s">
        <v>25</v>
      </c>
      <c r="E198" s="17" t="s">
        <v>162</v>
      </c>
      <c r="F198" s="17" t="s">
        <v>21</v>
      </c>
      <c r="G198" s="18">
        <f t="shared" si="33"/>
        <v>300000</v>
      </c>
      <c r="H198" s="18">
        <f t="shared" si="33"/>
        <v>0</v>
      </c>
      <c r="I198" s="18">
        <f t="shared" si="33"/>
        <v>0</v>
      </c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outlineLevel="6">
      <c r="A199" s="16" t="s">
        <v>163</v>
      </c>
      <c r="B199" s="17" t="s">
        <v>45</v>
      </c>
      <c r="C199" s="17" t="s">
        <v>147</v>
      </c>
      <c r="D199" s="17" t="s">
        <v>25</v>
      </c>
      <c r="E199" s="17" t="s">
        <v>164</v>
      </c>
      <c r="F199" s="17" t="s">
        <v>21</v>
      </c>
      <c r="G199" s="18">
        <f t="shared" si="33"/>
        <v>300000</v>
      </c>
      <c r="H199" s="18">
        <f t="shared" si="33"/>
        <v>0</v>
      </c>
      <c r="I199" s="18">
        <f t="shared" si="33"/>
        <v>0</v>
      </c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1.5" outlineLevel="6">
      <c r="A200" s="16" t="s">
        <v>36</v>
      </c>
      <c r="B200" s="17" t="s">
        <v>45</v>
      </c>
      <c r="C200" s="17" t="s">
        <v>147</v>
      </c>
      <c r="D200" s="17" t="s">
        <v>25</v>
      </c>
      <c r="E200" s="17" t="s">
        <v>164</v>
      </c>
      <c r="F200" s="17" t="s">
        <v>37</v>
      </c>
      <c r="G200" s="18">
        <f t="shared" si="33"/>
        <v>300000</v>
      </c>
      <c r="H200" s="18">
        <f t="shared" si="33"/>
        <v>0</v>
      </c>
      <c r="I200" s="18">
        <f t="shared" si="33"/>
        <v>0</v>
      </c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1.5" outlineLevel="6">
      <c r="A201" s="16" t="s">
        <v>38</v>
      </c>
      <c r="B201" s="17" t="s">
        <v>45</v>
      </c>
      <c r="C201" s="17" t="s">
        <v>147</v>
      </c>
      <c r="D201" s="17" t="s">
        <v>25</v>
      </c>
      <c r="E201" s="17" t="s">
        <v>164</v>
      </c>
      <c r="F201" s="17" t="s">
        <v>39</v>
      </c>
      <c r="G201" s="18">
        <v>300000</v>
      </c>
      <c r="H201" s="18">
        <v>0</v>
      </c>
      <c r="I201" s="18">
        <v>0</v>
      </c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47.25" outlineLevel="6">
      <c r="A202" s="29" t="s">
        <v>165</v>
      </c>
      <c r="B202" s="17" t="s">
        <v>45</v>
      </c>
      <c r="C202" s="17" t="s">
        <v>147</v>
      </c>
      <c r="D202" s="17" t="s">
        <v>25</v>
      </c>
      <c r="E202" s="17" t="s">
        <v>166</v>
      </c>
      <c r="F202" s="17" t="s">
        <v>21</v>
      </c>
      <c r="G202" s="18">
        <f t="shared" ref="G202:I203" si="34">G203</f>
        <v>360000</v>
      </c>
      <c r="H202" s="18">
        <f t="shared" si="34"/>
        <v>260000</v>
      </c>
      <c r="I202" s="18">
        <f t="shared" si="34"/>
        <v>260000</v>
      </c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47.25" outlineLevel="6">
      <c r="A203" s="29" t="s">
        <v>167</v>
      </c>
      <c r="B203" s="17" t="s">
        <v>45</v>
      </c>
      <c r="C203" s="17" t="s">
        <v>147</v>
      </c>
      <c r="D203" s="17" t="s">
        <v>25</v>
      </c>
      <c r="E203" s="17" t="s">
        <v>168</v>
      </c>
      <c r="F203" s="17" t="s">
        <v>21</v>
      </c>
      <c r="G203" s="18">
        <f t="shared" si="34"/>
        <v>360000</v>
      </c>
      <c r="H203" s="18">
        <f t="shared" si="34"/>
        <v>260000</v>
      </c>
      <c r="I203" s="18">
        <f t="shared" si="34"/>
        <v>260000</v>
      </c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1.5" outlineLevel="6">
      <c r="A204" s="16" t="s">
        <v>169</v>
      </c>
      <c r="B204" s="17" t="s">
        <v>45</v>
      </c>
      <c r="C204" s="17" t="s">
        <v>147</v>
      </c>
      <c r="D204" s="17" t="s">
        <v>25</v>
      </c>
      <c r="E204" s="17" t="s">
        <v>170</v>
      </c>
      <c r="F204" s="17" t="s">
        <v>21</v>
      </c>
      <c r="G204" s="18">
        <f>G205+G207</f>
        <v>360000</v>
      </c>
      <c r="H204" s="18">
        <f>H205+H207</f>
        <v>260000</v>
      </c>
      <c r="I204" s="18">
        <f>I205+I207</f>
        <v>260000</v>
      </c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1.5" outlineLevel="6">
      <c r="A205" s="16" t="s">
        <v>36</v>
      </c>
      <c r="B205" s="17" t="s">
        <v>45</v>
      </c>
      <c r="C205" s="17" t="s">
        <v>147</v>
      </c>
      <c r="D205" s="17" t="s">
        <v>25</v>
      </c>
      <c r="E205" s="17" t="s">
        <v>170</v>
      </c>
      <c r="F205" s="17" t="s">
        <v>37</v>
      </c>
      <c r="G205" s="18">
        <f>G206</f>
        <v>100000</v>
      </c>
      <c r="H205" s="18">
        <f>H206</f>
        <v>0</v>
      </c>
      <c r="I205" s="18">
        <f>I206</f>
        <v>0</v>
      </c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1.5" outlineLevel="6">
      <c r="A206" s="16" t="s">
        <v>38</v>
      </c>
      <c r="B206" s="17" t="s">
        <v>45</v>
      </c>
      <c r="C206" s="17" t="s">
        <v>147</v>
      </c>
      <c r="D206" s="17" t="s">
        <v>25</v>
      </c>
      <c r="E206" s="17" t="s">
        <v>170</v>
      </c>
      <c r="F206" s="17" t="s">
        <v>39</v>
      </c>
      <c r="G206" s="18">
        <v>100000</v>
      </c>
      <c r="H206" s="18">
        <v>0</v>
      </c>
      <c r="I206" s="18">
        <v>0</v>
      </c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1.5" outlineLevel="6">
      <c r="A207" s="16" t="s">
        <v>57</v>
      </c>
      <c r="B207" s="17" t="s">
        <v>45</v>
      </c>
      <c r="C207" s="17" t="s">
        <v>147</v>
      </c>
      <c r="D207" s="17" t="s">
        <v>25</v>
      </c>
      <c r="E207" s="17" t="s">
        <v>170</v>
      </c>
      <c r="F207" s="17" t="s">
        <v>58</v>
      </c>
      <c r="G207" s="18">
        <f>G208</f>
        <v>260000</v>
      </c>
      <c r="H207" s="18">
        <f>H208</f>
        <v>260000</v>
      </c>
      <c r="I207" s="18">
        <f>I208</f>
        <v>260000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outlineLevel="6">
      <c r="A208" s="16" t="s">
        <v>59</v>
      </c>
      <c r="B208" s="17" t="s">
        <v>45</v>
      </c>
      <c r="C208" s="17" t="s">
        <v>147</v>
      </c>
      <c r="D208" s="17" t="s">
        <v>25</v>
      </c>
      <c r="E208" s="17" t="s">
        <v>170</v>
      </c>
      <c r="F208" s="17" t="s">
        <v>60</v>
      </c>
      <c r="G208" s="18">
        <v>260000</v>
      </c>
      <c r="H208" s="18">
        <v>260000</v>
      </c>
      <c r="I208" s="18">
        <v>260000</v>
      </c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s="15" customFormat="1" ht="47.25" outlineLevel="2">
      <c r="A209" s="12" t="s">
        <v>171</v>
      </c>
      <c r="B209" s="13" t="s">
        <v>172</v>
      </c>
      <c r="C209" s="13" t="s">
        <v>19</v>
      </c>
      <c r="D209" s="13" t="s">
        <v>19</v>
      </c>
      <c r="E209" s="13" t="s">
        <v>20</v>
      </c>
      <c r="F209" s="13" t="s">
        <v>21</v>
      </c>
      <c r="G209" s="14">
        <f>G210+G217+G251+G299</f>
        <v>167446155.91000003</v>
      </c>
      <c r="H209" s="14">
        <f>H210+H217+H251+H299</f>
        <v>173527123.66000003</v>
      </c>
      <c r="I209" s="14">
        <f>I210+I217+I251+I299</f>
        <v>183178988.99000001</v>
      </c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s="15" customFormat="1" outlineLevel="2">
      <c r="A210" s="16" t="s">
        <v>173</v>
      </c>
      <c r="B210" s="17" t="s">
        <v>172</v>
      </c>
      <c r="C210" s="17" t="s">
        <v>174</v>
      </c>
      <c r="D210" s="17" t="s">
        <v>19</v>
      </c>
      <c r="E210" s="17" t="s">
        <v>20</v>
      </c>
      <c r="F210" s="17" t="s">
        <v>21</v>
      </c>
      <c r="G210" s="18">
        <f t="shared" ref="G210:I215" si="35">G211</f>
        <v>1373000</v>
      </c>
      <c r="H210" s="18">
        <f t="shared" si="35"/>
        <v>500000</v>
      </c>
      <c r="I210" s="18">
        <f t="shared" si="35"/>
        <v>500000</v>
      </c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s="15" customFormat="1" outlineLevel="2">
      <c r="A211" s="30" t="s">
        <v>175</v>
      </c>
      <c r="B211" s="17" t="s">
        <v>172</v>
      </c>
      <c r="C211" s="17" t="s">
        <v>174</v>
      </c>
      <c r="D211" s="17" t="s">
        <v>100</v>
      </c>
      <c r="E211" s="17" t="s">
        <v>20</v>
      </c>
      <c r="F211" s="17" t="s">
        <v>21</v>
      </c>
      <c r="G211" s="18">
        <f t="shared" si="35"/>
        <v>1373000</v>
      </c>
      <c r="H211" s="18">
        <f t="shared" si="35"/>
        <v>500000</v>
      </c>
      <c r="I211" s="18">
        <f t="shared" si="35"/>
        <v>500000</v>
      </c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s="15" customFormat="1" ht="47.25" outlineLevel="2">
      <c r="A212" s="16" t="s">
        <v>176</v>
      </c>
      <c r="B212" s="17" t="s">
        <v>172</v>
      </c>
      <c r="C212" s="17" t="s">
        <v>174</v>
      </c>
      <c r="D212" s="17" t="s">
        <v>100</v>
      </c>
      <c r="E212" s="17" t="s">
        <v>177</v>
      </c>
      <c r="F212" s="17" t="s">
        <v>21</v>
      </c>
      <c r="G212" s="18">
        <f t="shared" si="35"/>
        <v>1373000</v>
      </c>
      <c r="H212" s="18">
        <f t="shared" si="35"/>
        <v>500000</v>
      </c>
      <c r="I212" s="18">
        <f t="shared" si="35"/>
        <v>500000</v>
      </c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s="15" customFormat="1" ht="47.25" outlineLevel="2">
      <c r="A213" s="16" t="s">
        <v>178</v>
      </c>
      <c r="B213" s="17" t="s">
        <v>172</v>
      </c>
      <c r="C213" s="17" t="s">
        <v>174</v>
      </c>
      <c r="D213" s="17" t="s">
        <v>100</v>
      </c>
      <c r="E213" s="17" t="s">
        <v>179</v>
      </c>
      <c r="F213" s="17" t="s">
        <v>21</v>
      </c>
      <c r="G213" s="18">
        <f t="shared" si="35"/>
        <v>1373000</v>
      </c>
      <c r="H213" s="18">
        <f t="shared" si="35"/>
        <v>500000</v>
      </c>
      <c r="I213" s="18">
        <f t="shared" si="35"/>
        <v>500000</v>
      </c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s="15" customFormat="1" ht="47.25" outlineLevel="2">
      <c r="A214" s="52" t="s">
        <v>180</v>
      </c>
      <c r="B214" s="53" t="s">
        <v>172</v>
      </c>
      <c r="C214" s="53" t="s">
        <v>174</v>
      </c>
      <c r="D214" s="53" t="s">
        <v>100</v>
      </c>
      <c r="E214" s="53" t="s">
        <v>181</v>
      </c>
      <c r="F214" s="53" t="s">
        <v>21</v>
      </c>
      <c r="G214" s="55">
        <f t="shared" si="35"/>
        <v>1373000</v>
      </c>
      <c r="H214" s="18">
        <f t="shared" si="35"/>
        <v>500000</v>
      </c>
      <c r="I214" s="18">
        <f t="shared" si="35"/>
        <v>500000</v>
      </c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s="15" customFormat="1" ht="31.5" outlineLevel="2">
      <c r="A215" s="52" t="s">
        <v>36</v>
      </c>
      <c r="B215" s="53" t="s">
        <v>172</v>
      </c>
      <c r="C215" s="53" t="s">
        <v>174</v>
      </c>
      <c r="D215" s="53" t="s">
        <v>100</v>
      </c>
      <c r="E215" s="53" t="s">
        <v>181</v>
      </c>
      <c r="F215" s="53" t="s">
        <v>37</v>
      </c>
      <c r="G215" s="55">
        <f t="shared" si="35"/>
        <v>1373000</v>
      </c>
      <c r="H215" s="18">
        <f t="shared" si="35"/>
        <v>500000</v>
      </c>
      <c r="I215" s="18">
        <f t="shared" si="35"/>
        <v>500000</v>
      </c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s="15" customFormat="1" ht="31.5" outlineLevel="2">
      <c r="A216" s="52" t="s">
        <v>38</v>
      </c>
      <c r="B216" s="53" t="s">
        <v>172</v>
      </c>
      <c r="C216" s="53" t="s">
        <v>174</v>
      </c>
      <c r="D216" s="53" t="s">
        <v>100</v>
      </c>
      <c r="E216" s="53" t="s">
        <v>181</v>
      </c>
      <c r="F216" s="53" t="s">
        <v>39</v>
      </c>
      <c r="G216" s="55">
        <f>500000+873000</f>
        <v>1373000</v>
      </c>
      <c r="H216" s="18">
        <v>500000</v>
      </c>
      <c r="I216" s="18">
        <v>500000</v>
      </c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outlineLevel="3">
      <c r="A217" s="16" t="s">
        <v>46</v>
      </c>
      <c r="B217" s="17" t="s">
        <v>172</v>
      </c>
      <c r="C217" s="17" t="s">
        <v>47</v>
      </c>
      <c r="D217" s="17" t="s">
        <v>19</v>
      </c>
      <c r="E217" s="17" t="s">
        <v>20</v>
      </c>
      <c r="F217" s="17" t="s">
        <v>21</v>
      </c>
      <c r="G217" s="18">
        <f>G218+G225+G245</f>
        <v>24302533</v>
      </c>
      <c r="H217" s="18">
        <f>H218+H225+H245</f>
        <v>29802624</v>
      </c>
      <c r="I217" s="18">
        <f>I218+I225+I245</f>
        <v>32996452</v>
      </c>
    </row>
    <row r="218" spans="1:24" outlineLevel="3">
      <c r="A218" s="16" t="s">
        <v>99</v>
      </c>
      <c r="B218" s="17" t="s">
        <v>172</v>
      </c>
      <c r="C218" s="17" t="s">
        <v>47</v>
      </c>
      <c r="D218" s="17" t="s">
        <v>100</v>
      </c>
      <c r="E218" s="17" t="s">
        <v>20</v>
      </c>
      <c r="F218" s="17" t="s">
        <v>21</v>
      </c>
      <c r="G218" s="18">
        <f t="shared" ref="G218:I223" si="36">G219</f>
        <v>23070400</v>
      </c>
      <c r="H218" s="18">
        <f t="shared" si="36"/>
        <v>29300576</v>
      </c>
      <c r="I218" s="18">
        <f t="shared" si="36"/>
        <v>32455800</v>
      </c>
    </row>
    <row r="219" spans="1:24" ht="47.25" outlineLevel="3">
      <c r="A219" s="16" t="s">
        <v>176</v>
      </c>
      <c r="B219" s="17" t="s">
        <v>172</v>
      </c>
      <c r="C219" s="17" t="s">
        <v>47</v>
      </c>
      <c r="D219" s="17" t="s">
        <v>100</v>
      </c>
      <c r="E219" s="17" t="s">
        <v>177</v>
      </c>
      <c r="F219" s="17" t="s">
        <v>21</v>
      </c>
      <c r="G219" s="18">
        <f t="shared" si="36"/>
        <v>23070400</v>
      </c>
      <c r="H219" s="18">
        <f t="shared" si="36"/>
        <v>29300576</v>
      </c>
      <c r="I219" s="18">
        <f t="shared" si="36"/>
        <v>32455800</v>
      </c>
    </row>
    <row r="220" spans="1:24" ht="47.25" outlineLevel="3">
      <c r="A220" s="16" t="s">
        <v>182</v>
      </c>
      <c r="B220" s="17" t="s">
        <v>172</v>
      </c>
      <c r="C220" s="17" t="s">
        <v>47</v>
      </c>
      <c r="D220" s="17" t="s">
        <v>100</v>
      </c>
      <c r="E220" s="17" t="s">
        <v>183</v>
      </c>
      <c r="F220" s="17" t="s">
        <v>21</v>
      </c>
      <c r="G220" s="18">
        <f t="shared" si="36"/>
        <v>23070400</v>
      </c>
      <c r="H220" s="18">
        <f t="shared" si="36"/>
        <v>29300576</v>
      </c>
      <c r="I220" s="18">
        <f t="shared" si="36"/>
        <v>32455800</v>
      </c>
    </row>
    <row r="221" spans="1:24" ht="31.5" outlineLevel="3">
      <c r="A221" s="16" t="s">
        <v>53</v>
      </c>
      <c r="B221" s="17" t="s">
        <v>172</v>
      </c>
      <c r="C221" s="17" t="s">
        <v>47</v>
      </c>
      <c r="D221" s="17" t="s">
        <v>100</v>
      </c>
      <c r="E221" s="17" t="s">
        <v>184</v>
      </c>
      <c r="F221" s="17" t="s">
        <v>21</v>
      </c>
      <c r="G221" s="18">
        <f t="shared" si="36"/>
        <v>23070400</v>
      </c>
      <c r="H221" s="18">
        <f t="shared" si="36"/>
        <v>29300576</v>
      </c>
      <c r="I221" s="18">
        <f t="shared" si="36"/>
        <v>32455800</v>
      </c>
    </row>
    <row r="222" spans="1:24" outlineLevel="3">
      <c r="A222" s="16" t="s">
        <v>185</v>
      </c>
      <c r="B222" s="17" t="s">
        <v>172</v>
      </c>
      <c r="C222" s="17" t="s">
        <v>47</v>
      </c>
      <c r="D222" s="17" t="s">
        <v>100</v>
      </c>
      <c r="E222" s="17" t="s">
        <v>186</v>
      </c>
      <c r="F222" s="17" t="s">
        <v>21</v>
      </c>
      <c r="G222" s="18">
        <f t="shared" si="36"/>
        <v>23070400</v>
      </c>
      <c r="H222" s="18">
        <f t="shared" si="36"/>
        <v>29300576</v>
      </c>
      <c r="I222" s="18">
        <f t="shared" si="36"/>
        <v>32455800</v>
      </c>
    </row>
    <row r="223" spans="1:24" ht="31.5" outlineLevel="3">
      <c r="A223" s="16" t="s">
        <v>57</v>
      </c>
      <c r="B223" s="17" t="s">
        <v>172</v>
      </c>
      <c r="C223" s="17" t="s">
        <v>47</v>
      </c>
      <c r="D223" s="17" t="s">
        <v>100</v>
      </c>
      <c r="E223" s="17" t="s">
        <v>186</v>
      </c>
      <c r="F223" s="17" t="s">
        <v>58</v>
      </c>
      <c r="G223" s="18">
        <f t="shared" si="36"/>
        <v>23070400</v>
      </c>
      <c r="H223" s="18">
        <f t="shared" si="36"/>
        <v>29300576</v>
      </c>
      <c r="I223" s="18">
        <f t="shared" si="36"/>
        <v>32455800</v>
      </c>
    </row>
    <row r="224" spans="1:24" outlineLevel="3">
      <c r="A224" s="16" t="s">
        <v>59</v>
      </c>
      <c r="B224" s="17" t="s">
        <v>172</v>
      </c>
      <c r="C224" s="17" t="s">
        <v>47</v>
      </c>
      <c r="D224" s="17" t="s">
        <v>100</v>
      </c>
      <c r="E224" s="17" t="s">
        <v>186</v>
      </c>
      <c r="F224" s="17" t="s">
        <v>60</v>
      </c>
      <c r="G224" s="18">
        <v>23070400</v>
      </c>
      <c r="H224" s="18">
        <v>29300576</v>
      </c>
      <c r="I224" s="18">
        <v>32455800</v>
      </c>
    </row>
    <row r="225" spans="1:24" outlineLevel="3">
      <c r="A225" s="16" t="s">
        <v>112</v>
      </c>
      <c r="B225" s="17" t="s">
        <v>172</v>
      </c>
      <c r="C225" s="17" t="s">
        <v>47</v>
      </c>
      <c r="D225" s="17" t="s">
        <v>47</v>
      </c>
      <c r="E225" s="17" t="s">
        <v>20</v>
      </c>
      <c r="F225" s="17" t="s">
        <v>21</v>
      </c>
      <c r="G225" s="18">
        <f>G226+G233+G240</f>
        <v>864000</v>
      </c>
      <c r="H225" s="18">
        <f>H226+H233+H240</f>
        <v>116000</v>
      </c>
      <c r="I225" s="18">
        <f>I226+I233+I240</f>
        <v>116000</v>
      </c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47.25" outlineLevel="3">
      <c r="A226" s="16" t="s">
        <v>113</v>
      </c>
      <c r="B226" s="17" t="s">
        <v>172</v>
      </c>
      <c r="C226" s="17" t="s">
        <v>47</v>
      </c>
      <c r="D226" s="17" t="s">
        <v>47</v>
      </c>
      <c r="E226" s="17" t="s">
        <v>114</v>
      </c>
      <c r="F226" s="17" t="s">
        <v>21</v>
      </c>
      <c r="G226" s="20">
        <f t="shared" ref="G226:I227" si="37">G227</f>
        <v>529000</v>
      </c>
      <c r="H226" s="20">
        <f t="shared" si="37"/>
        <v>0</v>
      </c>
      <c r="I226" s="20">
        <f t="shared" si="37"/>
        <v>0</v>
      </c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47.25" outlineLevel="3">
      <c r="A227" s="16" t="s">
        <v>115</v>
      </c>
      <c r="B227" s="17" t="s">
        <v>172</v>
      </c>
      <c r="C227" s="17" t="s">
        <v>47</v>
      </c>
      <c r="D227" s="17" t="s">
        <v>47</v>
      </c>
      <c r="E227" s="17" t="s">
        <v>116</v>
      </c>
      <c r="F227" s="17" t="s">
        <v>21</v>
      </c>
      <c r="G227" s="20">
        <f t="shared" si="37"/>
        <v>529000</v>
      </c>
      <c r="H227" s="20">
        <f t="shared" si="37"/>
        <v>0</v>
      </c>
      <c r="I227" s="20">
        <f t="shared" si="37"/>
        <v>0</v>
      </c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1.5" outlineLevel="3">
      <c r="A228" s="16" t="s">
        <v>117</v>
      </c>
      <c r="B228" s="17" t="s">
        <v>172</v>
      </c>
      <c r="C228" s="17" t="s">
        <v>47</v>
      </c>
      <c r="D228" s="17" t="s">
        <v>47</v>
      </c>
      <c r="E228" s="17" t="s">
        <v>118</v>
      </c>
      <c r="F228" s="17" t="s">
        <v>21</v>
      </c>
      <c r="G228" s="20">
        <f>G229+G231</f>
        <v>529000</v>
      </c>
      <c r="H228" s="20">
        <f>H229+H231</f>
        <v>0</v>
      </c>
      <c r="I228" s="20">
        <f>I229+I231</f>
        <v>0</v>
      </c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1.5" outlineLevel="3">
      <c r="A229" s="16" t="s">
        <v>36</v>
      </c>
      <c r="B229" s="17" t="s">
        <v>172</v>
      </c>
      <c r="C229" s="17" t="s">
        <v>47</v>
      </c>
      <c r="D229" s="17" t="s">
        <v>47</v>
      </c>
      <c r="E229" s="17" t="s">
        <v>118</v>
      </c>
      <c r="F229" s="17" t="s">
        <v>37</v>
      </c>
      <c r="G229" s="20">
        <f>G230</f>
        <v>515000</v>
      </c>
      <c r="H229" s="20">
        <f>H230</f>
        <v>0</v>
      </c>
      <c r="I229" s="20">
        <f>I230</f>
        <v>0</v>
      </c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1.5" outlineLevel="3">
      <c r="A230" s="16" t="s">
        <v>38</v>
      </c>
      <c r="B230" s="17" t="s">
        <v>172</v>
      </c>
      <c r="C230" s="17" t="s">
        <v>47</v>
      </c>
      <c r="D230" s="17" t="s">
        <v>47</v>
      </c>
      <c r="E230" s="17" t="s">
        <v>118</v>
      </c>
      <c r="F230" s="17" t="s">
        <v>39</v>
      </c>
      <c r="G230" s="20">
        <v>515000</v>
      </c>
      <c r="H230" s="20">
        <v>0</v>
      </c>
      <c r="I230" s="20">
        <v>0</v>
      </c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1.5" outlineLevel="3">
      <c r="A231" s="16" t="s">
        <v>57</v>
      </c>
      <c r="B231" s="17" t="s">
        <v>172</v>
      </c>
      <c r="C231" s="17" t="s">
        <v>47</v>
      </c>
      <c r="D231" s="17" t="s">
        <v>47</v>
      </c>
      <c r="E231" s="17" t="s">
        <v>118</v>
      </c>
      <c r="F231" s="17" t="s">
        <v>58</v>
      </c>
      <c r="G231" s="20">
        <f>G232</f>
        <v>14000</v>
      </c>
      <c r="H231" s="20">
        <f>H232</f>
        <v>0</v>
      </c>
      <c r="I231" s="20">
        <f>I232</f>
        <v>0</v>
      </c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outlineLevel="3">
      <c r="A232" s="16" t="s">
        <v>59</v>
      </c>
      <c r="B232" s="17" t="s">
        <v>172</v>
      </c>
      <c r="C232" s="17" t="s">
        <v>47</v>
      </c>
      <c r="D232" s="17" t="s">
        <v>47</v>
      </c>
      <c r="E232" s="17" t="s">
        <v>118</v>
      </c>
      <c r="F232" s="17" t="s">
        <v>60</v>
      </c>
      <c r="G232" s="20">
        <v>14000</v>
      </c>
      <c r="H232" s="20">
        <v>0</v>
      </c>
      <c r="I232" s="20">
        <v>0</v>
      </c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94.5" outlineLevel="3">
      <c r="A233" s="22" t="s">
        <v>119</v>
      </c>
      <c r="B233" s="17" t="s">
        <v>172</v>
      </c>
      <c r="C233" s="17" t="s">
        <v>47</v>
      </c>
      <c r="D233" s="17" t="s">
        <v>47</v>
      </c>
      <c r="E233" s="17" t="s">
        <v>120</v>
      </c>
      <c r="F233" s="17" t="s">
        <v>21</v>
      </c>
      <c r="G233" s="20">
        <f t="shared" ref="G233:I234" si="38">G234</f>
        <v>219000</v>
      </c>
      <c r="H233" s="20">
        <f t="shared" si="38"/>
        <v>0</v>
      </c>
      <c r="I233" s="20">
        <f t="shared" si="38"/>
        <v>0</v>
      </c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94.5" outlineLevel="3">
      <c r="A234" s="22" t="s">
        <v>121</v>
      </c>
      <c r="B234" s="17" t="s">
        <v>172</v>
      </c>
      <c r="C234" s="17" t="s">
        <v>47</v>
      </c>
      <c r="D234" s="17" t="s">
        <v>47</v>
      </c>
      <c r="E234" s="17" t="s">
        <v>122</v>
      </c>
      <c r="F234" s="17" t="s">
        <v>21</v>
      </c>
      <c r="G234" s="20">
        <f t="shared" si="38"/>
        <v>219000</v>
      </c>
      <c r="H234" s="20">
        <f t="shared" si="38"/>
        <v>0</v>
      </c>
      <c r="I234" s="20">
        <f t="shared" si="38"/>
        <v>0</v>
      </c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78.75" outlineLevel="3">
      <c r="A235" s="22" t="s">
        <v>123</v>
      </c>
      <c r="B235" s="17" t="s">
        <v>172</v>
      </c>
      <c r="C235" s="17" t="s">
        <v>47</v>
      </c>
      <c r="D235" s="17" t="s">
        <v>47</v>
      </c>
      <c r="E235" s="17" t="s">
        <v>124</v>
      </c>
      <c r="F235" s="17" t="s">
        <v>21</v>
      </c>
      <c r="G235" s="20">
        <f>G236+G238</f>
        <v>219000</v>
      </c>
      <c r="H235" s="20">
        <f>H236+H238</f>
        <v>0</v>
      </c>
      <c r="I235" s="20">
        <f>I236+I238</f>
        <v>0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1.5" outlineLevel="3">
      <c r="A236" s="16" t="s">
        <v>36</v>
      </c>
      <c r="B236" s="17" t="s">
        <v>172</v>
      </c>
      <c r="C236" s="17" t="s">
        <v>47</v>
      </c>
      <c r="D236" s="17" t="s">
        <v>47</v>
      </c>
      <c r="E236" s="17" t="s">
        <v>124</v>
      </c>
      <c r="F236" s="17" t="s">
        <v>37</v>
      </c>
      <c r="G236" s="20">
        <f>G237</f>
        <v>209000</v>
      </c>
      <c r="H236" s="20">
        <f>H237</f>
        <v>0</v>
      </c>
      <c r="I236" s="20">
        <f>I237</f>
        <v>0</v>
      </c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1.5" outlineLevel="3">
      <c r="A237" s="16" t="s">
        <v>38</v>
      </c>
      <c r="B237" s="17" t="s">
        <v>172</v>
      </c>
      <c r="C237" s="17" t="s">
        <v>47</v>
      </c>
      <c r="D237" s="17" t="s">
        <v>47</v>
      </c>
      <c r="E237" s="17" t="s">
        <v>124</v>
      </c>
      <c r="F237" s="17" t="s">
        <v>39</v>
      </c>
      <c r="G237" s="20">
        <v>209000</v>
      </c>
      <c r="H237" s="20">
        <v>0</v>
      </c>
      <c r="I237" s="20">
        <v>0</v>
      </c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1.5" outlineLevel="3">
      <c r="A238" s="16" t="s">
        <v>57</v>
      </c>
      <c r="B238" s="17" t="s">
        <v>172</v>
      </c>
      <c r="C238" s="17" t="s">
        <v>47</v>
      </c>
      <c r="D238" s="17" t="s">
        <v>47</v>
      </c>
      <c r="E238" s="17" t="s">
        <v>124</v>
      </c>
      <c r="F238" s="17" t="s">
        <v>58</v>
      </c>
      <c r="G238" s="20">
        <f>G239</f>
        <v>10000</v>
      </c>
      <c r="H238" s="20">
        <f>H239</f>
        <v>0</v>
      </c>
      <c r="I238" s="20">
        <f>I239</f>
        <v>0</v>
      </c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outlineLevel="3">
      <c r="A239" s="16" t="s">
        <v>59</v>
      </c>
      <c r="B239" s="17" t="s">
        <v>172</v>
      </c>
      <c r="C239" s="17" t="s">
        <v>47</v>
      </c>
      <c r="D239" s="17" t="s">
        <v>47</v>
      </c>
      <c r="E239" s="17" t="s">
        <v>124</v>
      </c>
      <c r="F239" s="17" t="s">
        <v>60</v>
      </c>
      <c r="G239" s="20">
        <v>10000</v>
      </c>
      <c r="H239" s="20">
        <v>0</v>
      </c>
      <c r="I239" s="20">
        <v>0</v>
      </c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47.25" outlineLevel="3">
      <c r="A240" s="23" t="s">
        <v>125</v>
      </c>
      <c r="B240" s="17" t="s">
        <v>172</v>
      </c>
      <c r="C240" s="17" t="s">
        <v>47</v>
      </c>
      <c r="D240" s="17" t="s">
        <v>47</v>
      </c>
      <c r="E240" s="17" t="s">
        <v>126</v>
      </c>
      <c r="F240" s="17" t="s">
        <v>21</v>
      </c>
      <c r="G240" s="20">
        <f t="shared" ref="G240:I243" si="39">G241</f>
        <v>116000</v>
      </c>
      <c r="H240" s="20">
        <f t="shared" si="39"/>
        <v>116000</v>
      </c>
      <c r="I240" s="20">
        <f t="shared" si="39"/>
        <v>116000</v>
      </c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47.25" outlineLevel="3">
      <c r="A241" s="23" t="s">
        <v>127</v>
      </c>
      <c r="B241" s="17" t="s">
        <v>172</v>
      </c>
      <c r="C241" s="17" t="s">
        <v>47</v>
      </c>
      <c r="D241" s="17" t="s">
        <v>47</v>
      </c>
      <c r="E241" s="17" t="s">
        <v>128</v>
      </c>
      <c r="F241" s="17" t="s">
        <v>21</v>
      </c>
      <c r="G241" s="20">
        <f t="shared" si="39"/>
        <v>116000</v>
      </c>
      <c r="H241" s="20">
        <f t="shared" si="39"/>
        <v>116000</v>
      </c>
      <c r="I241" s="20">
        <f t="shared" si="39"/>
        <v>116000</v>
      </c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outlineLevel="3">
      <c r="A242" s="16" t="s">
        <v>129</v>
      </c>
      <c r="B242" s="17" t="s">
        <v>172</v>
      </c>
      <c r="C242" s="17" t="s">
        <v>47</v>
      </c>
      <c r="D242" s="17" t="s">
        <v>47</v>
      </c>
      <c r="E242" s="17" t="s">
        <v>130</v>
      </c>
      <c r="F242" s="17" t="s">
        <v>21</v>
      </c>
      <c r="G242" s="20">
        <f t="shared" si="39"/>
        <v>116000</v>
      </c>
      <c r="H242" s="20">
        <f t="shared" si="39"/>
        <v>116000</v>
      </c>
      <c r="I242" s="20">
        <f t="shared" si="39"/>
        <v>116000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1.5" outlineLevel="3">
      <c r="A243" s="16" t="s">
        <v>36</v>
      </c>
      <c r="B243" s="17" t="s">
        <v>172</v>
      </c>
      <c r="C243" s="17" t="s">
        <v>47</v>
      </c>
      <c r="D243" s="17" t="s">
        <v>47</v>
      </c>
      <c r="E243" s="17" t="s">
        <v>130</v>
      </c>
      <c r="F243" s="17" t="s">
        <v>37</v>
      </c>
      <c r="G243" s="20">
        <f t="shared" si="39"/>
        <v>116000</v>
      </c>
      <c r="H243" s="20">
        <f t="shared" si="39"/>
        <v>116000</v>
      </c>
      <c r="I243" s="20">
        <f t="shared" si="39"/>
        <v>116000</v>
      </c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1.5" outlineLevel="3">
      <c r="A244" s="16" t="s">
        <v>38</v>
      </c>
      <c r="B244" s="17" t="s">
        <v>172</v>
      </c>
      <c r="C244" s="17" t="s">
        <v>47</v>
      </c>
      <c r="D244" s="17" t="s">
        <v>47</v>
      </c>
      <c r="E244" s="17" t="s">
        <v>130</v>
      </c>
      <c r="F244" s="17" t="s">
        <v>39</v>
      </c>
      <c r="G244" s="20">
        <v>116000</v>
      </c>
      <c r="H244" s="20">
        <v>116000</v>
      </c>
      <c r="I244" s="20">
        <v>116000</v>
      </c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outlineLevel="3">
      <c r="A245" s="16" t="s">
        <v>131</v>
      </c>
      <c r="B245" s="17" t="s">
        <v>172</v>
      </c>
      <c r="C245" s="17" t="s">
        <v>47</v>
      </c>
      <c r="D245" s="17" t="s">
        <v>132</v>
      </c>
      <c r="E245" s="17" t="s">
        <v>20</v>
      </c>
      <c r="F245" s="17" t="s">
        <v>21</v>
      </c>
      <c r="G245" s="20">
        <f t="shared" ref="G245:I249" si="40">G246</f>
        <v>368133</v>
      </c>
      <c r="H245" s="20">
        <f t="shared" si="40"/>
        <v>386048</v>
      </c>
      <c r="I245" s="20">
        <f t="shared" si="40"/>
        <v>424652</v>
      </c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47.25" outlineLevel="3">
      <c r="A246" s="16" t="s">
        <v>176</v>
      </c>
      <c r="B246" s="17" t="s">
        <v>172</v>
      </c>
      <c r="C246" s="17" t="s">
        <v>47</v>
      </c>
      <c r="D246" s="17" t="s">
        <v>132</v>
      </c>
      <c r="E246" s="17" t="s">
        <v>177</v>
      </c>
      <c r="F246" s="17" t="s">
        <v>21</v>
      </c>
      <c r="G246" s="20">
        <f t="shared" si="40"/>
        <v>368133</v>
      </c>
      <c r="H246" s="20">
        <f t="shared" si="40"/>
        <v>386048</v>
      </c>
      <c r="I246" s="20">
        <f t="shared" si="40"/>
        <v>424652</v>
      </c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47.25" outlineLevel="3">
      <c r="A247" s="16" t="s">
        <v>187</v>
      </c>
      <c r="B247" s="17" t="s">
        <v>172</v>
      </c>
      <c r="C247" s="17" t="s">
        <v>47</v>
      </c>
      <c r="D247" s="17" t="s">
        <v>132</v>
      </c>
      <c r="E247" s="17" t="s">
        <v>188</v>
      </c>
      <c r="F247" s="17" t="s">
        <v>21</v>
      </c>
      <c r="G247" s="20">
        <f t="shared" si="40"/>
        <v>368133</v>
      </c>
      <c r="H247" s="20">
        <f t="shared" si="40"/>
        <v>386048</v>
      </c>
      <c r="I247" s="20">
        <f t="shared" si="40"/>
        <v>424652</v>
      </c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47.25" outlineLevel="3">
      <c r="A248" s="16" t="s">
        <v>137</v>
      </c>
      <c r="B248" s="17" t="s">
        <v>172</v>
      </c>
      <c r="C248" s="17" t="s">
        <v>47</v>
      </c>
      <c r="D248" s="17" t="s">
        <v>132</v>
      </c>
      <c r="E248" s="17" t="s">
        <v>189</v>
      </c>
      <c r="F248" s="17" t="s">
        <v>21</v>
      </c>
      <c r="G248" s="20">
        <f t="shared" si="40"/>
        <v>368133</v>
      </c>
      <c r="H248" s="20">
        <f t="shared" si="40"/>
        <v>386048</v>
      </c>
      <c r="I248" s="20">
        <f t="shared" si="40"/>
        <v>424652</v>
      </c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outlineLevel="3">
      <c r="A249" s="16" t="s">
        <v>94</v>
      </c>
      <c r="B249" s="17" t="s">
        <v>172</v>
      </c>
      <c r="C249" s="17" t="s">
        <v>47</v>
      </c>
      <c r="D249" s="17" t="s">
        <v>132</v>
      </c>
      <c r="E249" s="17" t="s">
        <v>189</v>
      </c>
      <c r="F249" s="17" t="s">
        <v>95</v>
      </c>
      <c r="G249" s="20">
        <f t="shared" si="40"/>
        <v>368133</v>
      </c>
      <c r="H249" s="20">
        <f t="shared" si="40"/>
        <v>386048</v>
      </c>
      <c r="I249" s="20">
        <f t="shared" si="40"/>
        <v>424652</v>
      </c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outlineLevel="3">
      <c r="A250" s="16" t="s">
        <v>190</v>
      </c>
      <c r="B250" s="17" t="s">
        <v>172</v>
      </c>
      <c r="C250" s="17" t="s">
        <v>47</v>
      </c>
      <c r="D250" s="17" t="s">
        <v>132</v>
      </c>
      <c r="E250" s="17" t="s">
        <v>189</v>
      </c>
      <c r="F250" s="17" t="s">
        <v>191</v>
      </c>
      <c r="G250" s="20">
        <v>368133</v>
      </c>
      <c r="H250" s="20">
        <v>386048</v>
      </c>
      <c r="I250" s="20">
        <v>424652</v>
      </c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outlineLevel="2">
      <c r="A251" s="16" t="s">
        <v>192</v>
      </c>
      <c r="B251" s="17" t="s">
        <v>172</v>
      </c>
      <c r="C251" s="17" t="s">
        <v>193</v>
      </c>
      <c r="D251" s="17" t="s">
        <v>19</v>
      </c>
      <c r="E251" s="17" t="s">
        <v>20</v>
      </c>
      <c r="F251" s="17" t="s">
        <v>21</v>
      </c>
      <c r="G251" s="18">
        <f>G252+G288</f>
        <v>140847622.91000003</v>
      </c>
      <c r="H251" s="18">
        <f>H252+H288</f>
        <v>142797499.66000003</v>
      </c>
      <c r="I251" s="18">
        <f>I252+I288</f>
        <v>149211536.99000001</v>
      </c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outlineLevel="3">
      <c r="A252" s="16" t="s">
        <v>194</v>
      </c>
      <c r="B252" s="17" t="s">
        <v>172</v>
      </c>
      <c r="C252" s="17" t="s">
        <v>193</v>
      </c>
      <c r="D252" s="17" t="s">
        <v>23</v>
      </c>
      <c r="E252" s="17" t="s">
        <v>20</v>
      </c>
      <c r="F252" s="17" t="s">
        <v>21</v>
      </c>
      <c r="G252" s="18">
        <f>G253+G283</f>
        <v>86374222.910000011</v>
      </c>
      <c r="H252" s="18">
        <f>H253+H283</f>
        <v>87527275.660000011</v>
      </c>
      <c r="I252" s="18">
        <f>I253+I283</f>
        <v>93409936.989999995</v>
      </c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47.25" outlineLevel="3">
      <c r="A253" s="16" t="s">
        <v>176</v>
      </c>
      <c r="B253" s="17" t="s">
        <v>172</v>
      </c>
      <c r="C253" s="17" t="s">
        <v>193</v>
      </c>
      <c r="D253" s="17" t="s">
        <v>23</v>
      </c>
      <c r="E253" s="17" t="s">
        <v>177</v>
      </c>
      <c r="F253" s="17" t="s">
        <v>21</v>
      </c>
      <c r="G253" s="18">
        <f>G254</f>
        <v>86352222.910000011</v>
      </c>
      <c r="H253" s="18">
        <f>H254</f>
        <v>87505275.660000011</v>
      </c>
      <c r="I253" s="18">
        <f>I254</f>
        <v>93409936.989999995</v>
      </c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47.25" outlineLevel="3">
      <c r="A254" s="16" t="s">
        <v>195</v>
      </c>
      <c r="B254" s="17" t="s">
        <v>172</v>
      </c>
      <c r="C254" s="17" t="s">
        <v>193</v>
      </c>
      <c r="D254" s="17" t="s">
        <v>23</v>
      </c>
      <c r="E254" s="17" t="s">
        <v>196</v>
      </c>
      <c r="F254" s="17" t="s">
        <v>21</v>
      </c>
      <c r="G254" s="20">
        <f>G255+G277+G280</f>
        <v>86352222.910000011</v>
      </c>
      <c r="H254" s="20">
        <f>H255+H277+H280</f>
        <v>87505275.660000011</v>
      </c>
      <c r="I254" s="20">
        <f>I255+I277+I280</f>
        <v>93409936.989999995</v>
      </c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1.5" outlineLevel="3">
      <c r="A255" s="16" t="s">
        <v>53</v>
      </c>
      <c r="B255" s="17" t="s">
        <v>172</v>
      </c>
      <c r="C255" s="17" t="s">
        <v>193</v>
      </c>
      <c r="D255" s="17" t="s">
        <v>23</v>
      </c>
      <c r="E255" s="17" t="s">
        <v>197</v>
      </c>
      <c r="F255" s="17" t="s">
        <v>21</v>
      </c>
      <c r="G255" s="20">
        <f>G256+G263+G270</f>
        <v>84507949.960000008</v>
      </c>
      <c r="H255" s="20">
        <f>H256+H263+H270</f>
        <v>85658306.010000005</v>
      </c>
      <c r="I255" s="20">
        <f>I256+I263+I270</f>
        <v>91497853.00999999</v>
      </c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outlineLevel="3">
      <c r="A256" s="16" t="s">
        <v>198</v>
      </c>
      <c r="B256" s="17" t="s">
        <v>172</v>
      </c>
      <c r="C256" s="17" t="s">
        <v>193</v>
      </c>
      <c r="D256" s="17" t="s">
        <v>23</v>
      </c>
      <c r="E256" s="17" t="s">
        <v>199</v>
      </c>
      <c r="F256" s="17" t="s">
        <v>21</v>
      </c>
      <c r="G256" s="20">
        <f>G257+G259+G261</f>
        <v>56656986.969999999</v>
      </c>
      <c r="H256" s="20">
        <f>H257+H259+H261</f>
        <v>57528134.32</v>
      </c>
      <c r="I256" s="20">
        <f>I257+I259+I261</f>
        <v>61424200.75</v>
      </c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78.75" outlineLevel="3">
      <c r="A257" s="16" t="s">
        <v>32</v>
      </c>
      <c r="B257" s="17" t="s">
        <v>172</v>
      </c>
      <c r="C257" s="17" t="s">
        <v>193</v>
      </c>
      <c r="D257" s="17" t="s">
        <v>23</v>
      </c>
      <c r="E257" s="17" t="s">
        <v>199</v>
      </c>
      <c r="F257" s="17" t="s">
        <v>33</v>
      </c>
      <c r="G257" s="20">
        <f>G258</f>
        <v>42800600</v>
      </c>
      <c r="H257" s="20">
        <f>H258</f>
        <v>46411134</v>
      </c>
      <c r="I257" s="20">
        <f>I258</f>
        <v>50307200</v>
      </c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outlineLevel="3">
      <c r="A258" s="16" t="s">
        <v>108</v>
      </c>
      <c r="B258" s="17" t="s">
        <v>172</v>
      </c>
      <c r="C258" s="17" t="s">
        <v>193</v>
      </c>
      <c r="D258" s="17" t="s">
        <v>23</v>
      </c>
      <c r="E258" s="17" t="s">
        <v>199</v>
      </c>
      <c r="F258" s="17" t="s">
        <v>109</v>
      </c>
      <c r="G258" s="20">
        <v>42800600</v>
      </c>
      <c r="H258" s="20">
        <v>46411134</v>
      </c>
      <c r="I258" s="20">
        <v>50307200</v>
      </c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1.5" outlineLevel="3">
      <c r="A259" s="52" t="s">
        <v>36</v>
      </c>
      <c r="B259" s="53" t="s">
        <v>172</v>
      </c>
      <c r="C259" s="53" t="s">
        <v>193</v>
      </c>
      <c r="D259" s="53" t="s">
        <v>23</v>
      </c>
      <c r="E259" s="53" t="s">
        <v>199</v>
      </c>
      <c r="F259" s="53" t="s">
        <v>37</v>
      </c>
      <c r="G259" s="56">
        <f>G260</f>
        <v>12769386.970000001</v>
      </c>
      <c r="H259" s="20">
        <f>H260</f>
        <v>10030000.32</v>
      </c>
      <c r="I259" s="20">
        <f>I260</f>
        <v>10030000.75</v>
      </c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1.5" outlineLevel="3">
      <c r="A260" s="52" t="s">
        <v>38</v>
      </c>
      <c r="B260" s="53" t="s">
        <v>172</v>
      </c>
      <c r="C260" s="53" t="s">
        <v>193</v>
      </c>
      <c r="D260" s="53" t="s">
        <v>23</v>
      </c>
      <c r="E260" s="53" t="s">
        <v>199</v>
      </c>
      <c r="F260" s="53" t="s">
        <v>39</v>
      </c>
      <c r="G260" s="56">
        <f>10030000+0.97-262000+3001386</f>
        <v>12769386.970000001</v>
      </c>
      <c r="H260" s="20">
        <f>10030000+0.32</f>
        <v>10030000.32</v>
      </c>
      <c r="I260" s="20">
        <f>10030000+0.75</f>
        <v>10030000.75</v>
      </c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outlineLevel="3">
      <c r="A261" s="16" t="s">
        <v>40</v>
      </c>
      <c r="B261" s="17" t="s">
        <v>172</v>
      </c>
      <c r="C261" s="17" t="s">
        <v>193</v>
      </c>
      <c r="D261" s="17" t="s">
        <v>23</v>
      </c>
      <c r="E261" s="17" t="s">
        <v>199</v>
      </c>
      <c r="F261" s="17" t="s">
        <v>41</v>
      </c>
      <c r="G261" s="20">
        <f>G262</f>
        <v>1087000</v>
      </c>
      <c r="H261" s="20">
        <f>H262</f>
        <v>1087000</v>
      </c>
      <c r="I261" s="20">
        <f>I262</f>
        <v>1087000</v>
      </c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outlineLevel="3">
      <c r="A262" s="16" t="s">
        <v>42</v>
      </c>
      <c r="B262" s="17" t="s">
        <v>172</v>
      </c>
      <c r="C262" s="17" t="s">
        <v>193</v>
      </c>
      <c r="D262" s="17" t="s">
        <v>23</v>
      </c>
      <c r="E262" s="17" t="s">
        <v>199</v>
      </c>
      <c r="F262" s="17" t="s">
        <v>43</v>
      </c>
      <c r="G262" s="20">
        <v>1087000</v>
      </c>
      <c r="H262" s="20">
        <v>1087000</v>
      </c>
      <c r="I262" s="20">
        <v>1087000</v>
      </c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outlineLevel="3">
      <c r="A263" s="16" t="s">
        <v>200</v>
      </c>
      <c r="B263" s="17" t="s">
        <v>172</v>
      </c>
      <c r="C263" s="17" t="s">
        <v>193</v>
      </c>
      <c r="D263" s="17" t="s">
        <v>23</v>
      </c>
      <c r="E263" s="17" t="s">
        <v>201</v>
      </c>
      <c r="F263" s="17" t="s">
        <v>21</v>
      </c>
      <c r="G263" s="20">
        <f>G264+G266+G268</f>
        <v>3798200</v>
      </c>
      <c r="H263" s="20">
        <f>H264+H266+H268</f>
        <v>4169600</v>
      </c>
      <c r="I263" s="20">
        <f>I264+I266+I268</f>
        <v>4985600</v>
      </c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78.75" outlineLevel="3">
      <c r="A264" s="16" t="s">
        <v>32</v>
      </c>
      <c r="B264" s="17" t="s">
        <v>172</v>
      </c>
      <c r="C264" s="17" t="s">
        <v>193</v>
      </c>
      <c r="D264" s="17" t="s">
        <v>23</v>
      </c>
      <c r="E264" s="17" t="s">
        <v>201</v>
      </c>
      <c r="F264" s="17" t="s">
        <v>33</v>
      </c>
      <c r="G264" s="20">
        <f>G265</f>
        <v>2999600</v>
      </c>
      <c r="H264" s="20">
        <f>H265</f>
        <v>3371000</v>
      </c>
      <c r="I264" s="20">
        <f>I265</f>
        <v>4187000</v>
      </c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outlineLevel="3">
      <c r="A265" s="16" t="s">
        <v>108</v>
      </c>
      <c r="B265" s="17" t="s">
        <v>172</v>
      </c>
      <c r="C265" s="17" t="s">
        <v>193</v>
      </c>
      <c r="D265" s="17" t="s">
        <v>23</v>
      </c>
      <c r="E265" s="17" t="s">
        <v>201</v>
      </c>
      <c r="F265" s="17" t="s">
        <v>109</v>
      </c>
      <c r="G265" s="20">
        <v>2999600</v>
      </c>
      <c r="H265" s="20">
        <v>3371000</v>
      </c>
      <c r="I265" s="20">
        <v>4187000</v>
      </c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1.5" outlineLevel="3">
      <c r="A266" s="16" t="s">
        <v>36</v>
      </c>
      <c r="B266" s="17" t="s">
        <v>172</v>
      </c>
      <c r="C266" s="17" t="s">
        <v>193</v>
      </c>
      <c r="D266" s="17" t="s">
        <v>23</v>
      </c>
      <c r="E266" s="17" t="s">
        <v>201</v>
      </c>
      <c r="F266" s="17" t="s">
        <v>37</v>
      </c>
      <c r="G266" s="20">
        <f>G267</f>
        <v>778000</v>
      </c>
      <c r="H266" s="20">
        <f>H267</f>
        <v>778000</v>
      </c>
      <c r="I266" s="20">
        <f>I267</f>
        <v>778000</v>
      </c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1.5" outlineLevel="3">
      <c r="A267" s="16" t="s">
        <v>38</v>
      </c>
      <c r="B267" s="17" t="s">
        <v>172</v>
      </c>
      <c r="C267" s="17" t="s">
        <v>193</v>
      </c>
      <c r="D267" s="17" t="s">
        <v>23</v>
      </c>
      <c r="E267" s="17" t="s">
        <v>201</v>
      </c>
      <c r="F267" s="17" t="s">
        <v>39</v>
      </c>
      <c r="G267" s="20">
        <v>778000</v>
      </c>
      <c r="H267" s="20">
        <v>778000</v>
      </c>
      <c r="I267" s="20">
        <v>778000</v>
      </c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outlineLevel="3">
      <c r="A268" s="16" t="s">
        <v>40</v>
      </c>
      <c r="B268" s="17" t="s">
        <v>172</v>
      </c>
      <c r="C268" s="17" t="s">
        <v>193</v>
      </c>
      <c r="D268" s="17" t="s">
        <v>23</v>
      </c>
      <c r="E268" s="17" t="s">
        <v>201</v>
      </c>
      <c r="F268" s="17" t="s">
        <v>41</v>
      </c>
      <c r="G268" s="20">
        <f>G269</f>
        <v>20600</v>
      </c>
      <c r="H268" s="20">
        <f>H269</f>
        <v>20600</v>
      </c>
      <c r="I268" s="20">
        <f>I269</f>
        <v>20600</v>
      </c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outlineLevel="3">
      <c r="A269" s="16" t="s">
        <v>42</v>
      </c>
      <c r="B269" s="17" t="s">
        <v>172</v>
      </c>
      <c r="C269" s="17" t="s">
        <v>193</v>
      </c>
      <c r="D269" s="17" t="s">
        <v>23</v>
      </c>
      <c r="E269" s="17" t="s">
        <v>201</v>
      </c>
      <c r="F269" s="17" t="s">
        <v>43</v>
      </c>
      <c r="G269" s="20">
        <v>20600</v>
      </c>
      <c r="H269" s="20">
        <v>20600</v>
      </c>
      <c r="I269" s="20">
        <v>20600</v>
      </c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outlineLevel="3">
      <c r="A270" s="16" t="s">
        <v>202</v>
      </c>
      <c r="B270" s="17" t="s">
        <v>172</v>
      </c>
      <c r="C270" s="17" t="s">
        <v>193</v>
      </c>
      <c r="D270" s="17" t="s">
        <v>23</v>
      </c>
      <c r="E270" s="17" t="s">
        <v>203</v>
      </c>
      <c r="F270" s="17" t="s">
        <v>21</v>
      </c>
      <c r="G270" s="18">
        <f>G271+G273+G275</f>
        <v>24052762.990000002</v>
      </c>
      <c r="H270" s="18">
        <f>H271+H273+H275</f>
        <v>23960571.690000001</v>
      </c>
      <c r="I270" s="18">
        <f>I271+I273+I275</f>
        <v>25088052.259999998</v>
      </c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78.75" outlineLevel="3">
      <c r="A271" s="16" t="s">
        <v>32</v>
      </c>
      <c r="B271" s="17" t="s">
        <v>172</v>
      </c>
      <c r="C271" s="17" t="s">
        <v>193</v>
      </c>
      <c r="D271" s="17" t="s">
        <v>23</v>
      </c>
      <c r="E271" s="17" t="s">
        <v>203</v>
      </c>
      <c r="F271" s="17" t="s">
        <v>33</v>
      </c>
      <c r="G271" s="18">
        <f>G272</f>
        <v>20588000</v>
      </c>
      <c r="H271" s="18">
        <f>H272</f>
        <v>21055166</v>
      </c>
      <c r="I271" s="18">
        <f>I272</f>
        <v>22184000</v>
      </c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outlineLevel="3">
      <c r="A272" s="16" t="s">
        <v>108</v>
      </c>
      <c r="B272" s="17" t="s">
        <v>172</v>
      </c>
      <c r="C272" s="17" t="s">
        <v>193</v>
      </c>
      <c r="D272" s="17" t="s">
        <v>23</v>
      </c>
      <c r="E272" s="17" t="s">
        <v>203</v>
      </c>
      <c r="F272" s="17" t="s">
        <v>109</v>
      </c>
      <c r="G272" s="18">
        <v>20588000</v>
      </c>
      <c r="H272" s="18">
        <v>21055166</v>
      </c>
      <c r="I272" s="18">
        <v>22184000</v>
      </c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1.5" outlineLevel="3">
      <c r="A273" s="52" t="s">
        <v>36</v>
      </c>
      <c r="B273" s="53" t="s">
        <v>172</v>
      </c>
      <c r="C273" s="53" t="s">
        <v>193</v>
      </c>
      <c r="D273" s="53" t="s">
        <v>23</v>
      </c>
      <c r="E273" s="53" t="s">
        <v>203</v>
      </c>
      <c r="F273" s="53" t="s">
        <v>37</v>
      </c>
      <c r="G273" s="55">
        <f>G274</f>
        <v>3426762.99</v>
      </c>
      <c r="H273" s="55">
        <f>H274</f>
        <v>2867405.69</v>
      </c>
      <c r="I273" s="55">
        <f>I274</f>
        <v>2866052.26</v>
      </c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1.5" outlineLevel="3">
      <c r="A274" s="52" t="s">
        <v>38</v>
      </c>
      <c r="B274" s="53" t="s">
        <v>172</v>
      </c>
      <c r="C274" s="53" t="s">
        <v>193</v>
      </c>
      <c r="D274" s="53" t="s">
        <v>23</v>
      </c>
      <c r="E274" s="53" t="s">
        <v>203</v>
      </c>
      <c r="F274" s="53" t="s">
        <v>39</v>
      </c>
      <c r="G274" s="55">
        <f>2866500-314.21+560577.2</f>
        <v>3426762.99</v>
      </c>
      <c r="H274" s="55">
        <f>2866500+905.69</f>
        <v>2867405.69</v>
      </c>
      <c r="I274" s="55">
        <f>2866500-447.74</f>
        <v>2866052.26</v>
      </c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outlineLevel="3">
      <c r="A275" s="16" t="s">
        <v>40</v>
      </c>
      <c r="B275" s="17" t="s">
        <v>172</v>
      </c>
      <c r="C275" s="17" t="s">
        <v>193</v>
      </c>
      <c r="D275" s="17" t="s">
        <v>23</v>
      </c>
      <c r="E275" s="17" t="s">
        <v>203</v>
      </c>
      <c r="F275" s="17" t="s">
        <v>41</v>
      </c>
      <c r="G275" s="18">
        <f>G276</f>
        <v>38000</v>
      </c>
      <c r="H275" s="18">
        <f>H276</f>
        <v>38000</v>
      </c>
      <c r="I275" s="18">
        <f>I276</f>
        <v>38000</v>
      </c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outlineLevel="3">
      <c r="A276" s="16" t="s">
        <v>42</v>
      </c>
      <c r="B276" s="17" t="s">
        <v>172</v>
      </c>
      <c r="C276" s="17" t="s">
        <v>193</v>
      </c>
      <c r="D276" s="17" t="s">
        <v>23</v>
      </c>
      <c r="E276" s="17" t="s">
        <v>203</v>
      </c>
      <c r="F276" s="17" t="s">
        <v>43</v>
      </c>
      <c r="G276" s="18">
        <v>38000</v>
      </c>
      <c r="H276" s="18">
        <v>38000</v>
      </c>
      <c r="I276" s="18">
        <v>38000</v>
      </c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68.25" customHeight="1" outlineLevel="3">
      <c r="A277" s="52" t="s">
        <v>204</v>
      </c>
      <c r="B277" s="53" t="s">
        <v>172</v>
      </c>
      <c r="C277" s="53" t="s">
        <v>193</v>
      </c>
      <c r="D277" s="53" t="s">
        <v>23</v>
      </c>
      <c r="E277" s="53" t="s">
        <v>205</v>
      </c>
      <c r="F277" s="53" t="s">
        <v>21</v>
      </c>
      <c r="G277" s="55">
        <f t="shared" ref="G277:I278" si="41">G278</f>
        <v>1671071.92</v>
      </c>
      <c r="H277" s="55">
        <f t="shared" si="41"/>
        <v>1673768.62</v>
      </c>
      <c r="I277" s="55">
        <f t="shared" si="41"/>
        <v>1738882.95</v>
      </c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1.5" outlineLevel="3">
      <c r="A278" s="52" t="s">
        <v>36</v>
      </c>
      <c r="B278" s="53" t="s">
        <v>172</v>
      </c>
      <c r="C278" s="53" t="s">
        <v>193</v>
      </c>
      <c r="D278" s="53" t="s">
        <v>23</v>
      </c>
      <c r="E278" s="53" t="s">
        <v>205</v>
      </c>
      <c r="F278" s="53" t="s">
        <v>37</v>
      </c>
      <c r="G278" s="55">
        <f t="shared" si="41"/>
        <v>1671071.92</v>
      </c>
      <c r="H278" s="55">
        <f t="shared" si="41"/>
        <v>1673768.62</v>
      </c>
      <c r="I278" s="55">
        <f t="shared" si="41"/>
        <v>1738882.95</v>
      </c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1.5" outlineLevel="3">
      <c r="A279" s="52" t="s">
        <v>38</v>
      </c>
      <c r="B279" s="53" t="s">
        <v>172</v>
      </c>
      <c r="C279" s="53" t="s">
        <v>193</v>
      </c>
      <c r="D279" s="53" t="s">
        <v>23</v>
      </c>
      <c r="E279" s="53" t="s">
        <v>205</v>
      </c>
      <c r="F279" s="53" t="s">
        <v>39</v>
      </c>
      <c r="G279" s="55">
        <f>49817.95+1610780.49+10159.27+314.21</f>
        <v>1671071.92</v>
      </c>
      <c r="H279" s="55">
        <f>51118.75+1652839.51-29283.95-905.69</f>
        <v>1673768.62</v>
      </c>
      <c r="I279" s="55">
        <f>51118.75+1652839.51+34476.95+447.74</f>
        <v>1738882.95</v>
      </c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1.5" outlineLevel="3">
      <c r="A280" s="16" t="s">
        <v>206</v>
      </c>
      <c r="B280" s="17" t="s">
        <v>172</v>
      </c>
      <c r="C280" s="17" t="s">
        <v>193</v>
      </c>
      <c r="D280" s="17" t="s">
        <v>23</v>
      </c>
      <c r="E280" s="17" t="s">
        <v>207</v>
      </c>
      <c r="F280" s="17" t="s">
        <v>21</v>
      </c>
      <c r="G280" s="18">
        <f t="shared" ref="G280:I281" si="42">G281</f>
        <v>173201.03</v>
      </c>
      <c r="H280" s="18">
        <f t="shared" si="42"/>
        <v>173201.03</v>
      </c>
      <c r="I280" s="18">
        <f t="shared" si="42"/>
        <v>173201.03</v>
      </c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1.5" outlineLevel="3">
      <c r="A281" s="16" t="s">
        <v>36</v>
      </c>
      <c r="B281" s="17" t="s">
        <v>172</v>
      </c>
      <c r="C281" s="17" t="s">
        <v>193</v>
      </c>
      <c r="D281" s="17" t="s">
        <v>23</v>
      </c>
      <c r="E281" s="17" t="s">
        <v>207</v>
      </c>
      <c r="F281" s="17" t="s">
        <v>37</v>
      </c>
      <c r="G281" s="18">
        <f t="shared" si="42"/>
        <v>173201.03</v>
      </c>
      <c r="H281" s="18">
        <f t="shared" si="42"/>
        <v>173201.03</v>
      </c>
      <c r="I281" s="18">
        <f t="shared" si="42"/>
        <v>173201.03</v>
      </c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1.5" outlineLevel="3">
      <c r="A282" s="16" t="s">
        <v>38</v>
      </c>
      <c r="B282" s="17" t="s">
        <v>172</v>
      </c>
      <c r="C282" s="17" t="s">
        <v>193</v>
      </c>
      <c r="D282" s="17" t="s">
        <v>23</v>
      </c>
      <c r="E282" s="17" t="s">
        <v>207</v>
      </c>
      <c r="F282" s="17" t="s">
        <v>39</v>
      </c>
      <c r="G282" s="18">
        <f>5196.03+168005</f>
        <v>173201.03</v>
      </c>
      <c r="H282" s="18">
        <f>5196.03+168005</f>
        <v>173201.03</v>
      </c>
      <c r="I282" s="18">
        <f>5196.03+168005</f>
        <v>173201.03</v>
      </c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47.25" outlineLevel="3">
      <c r="A283" s="16" t="s">
        <v>69</v>
      </c>
      <c r="B283" s="17" t="s">
        <v>172</v>
      </c>
      <c r="C283" s="17" t="s">
        <v>193</v>
      </c>
      <c r="D283" s="17" t="s">
        <v>23</v>
      </c>
      <c r="E283" s="17" t="s">
        <v>70</v>
      </c>
      <c r="F283" s="17" t="s">
        <v>21</v>
      </c>
      <c r="G283" s="20">
        <f t="shared" ref="G283:I286" si="43">G284</f>
        <v>22000</v>
      </c>
      <c r="H283" s="20">
        <f t="shared" si="43"/>
        <v>22000</v>
      </c>
      <c r="I283" s="20">
        <f t="shared" si="43"/>
        <v>0</v>
      </c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63" outlineLevel="3">
      <c r="A284" s="16" t="s">
        <v>71</v>
      </c>
      <c r="B284" s="17" t="s">
        <v>172</v>
      </c>
      <c r="C284" s="17" t="s">
        <v>193</v>
      </c>
      <c r="D284" s="17" t="s">
        <v>23</v>
      </c>
      <c r="E284" s="17" t="s">
        <v>72</v>
      </c>
      <c r="F284" s="17" t="s">
        <v>21</v>
      </c>
      <c r="G284" s="20">
        <f t="shared" si="43"/>
        <v>22000</v>
      </c>
      <c r="H284" s="20">
        <f t="shared" si="43"/>
        <v>22000</v>
      </c>
      <c r="I284" s="20">
        <f t="shared" si="43"/>
        <v>0</v>
      </c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47.25" outlineLevel="3">
      <c r="A285" s="16" t="s">
        <v>73</v>
      </c>
      <c r="B285" s="17" t="s">
        <v>172</v>
      </c>
      <c r="C285" s="17" t="s">
        <v>193</v>
      </c>
      <c r="D285" s="17" t="s">
        <v>23</v>
      </c>
      <c r="E285" s="17" t="s">
        <v>74</v>
      </c>
      <c r="F285" s="17" t="s">
        <v>21</v>
      </c>
      <c r="G285" s="20">
        <f t="shared" si="43"/>
        <v>22000</v>
      </c>
      <c r="H285" s="20">
        <f t="shared" si="43"/>
        <v>22000</v>
      </c>
      <c r="I285" s="20">
        <f t="shared" si="43"/>
        <v>0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1.5" outlineLevel="3">
      <c r="A286" s="16" t="s">
        <v>36</v>
      </c>
      <c r="B286" s="17" t="s">
        <v>172</v>
      </c>
      <c r="C286" s="17" t="s">
        <v>193</v>
      </c>
      <c r="D286" s="17" t="s">
        <v>23</v>
      </c>
      <c r="E286" s="17" t="s">
        <v>74</v>
      </c>
      <c r="F286" s="17" t="s">
        <v>37</v>
      </c>
      <c r="G286" s="20">
        <f t="shared" si="43"/>
        <v>22000</v>
      </c>
      <c r="H286" s="20">
        <f t="shared" si="43"/>
        <v>22000</v>
      </c>
      <c r="I286" s="20">
        <f t="shared" si="43"/>
        <v>0</v>
      </c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1.5" outlineLevel="3">
      <c r="A287" s="16" t="s">
        <v>38</v>
      </c>
      <c r="B287" s="17" t="s">
        <v>172</v>
      </c>
      <c r="C287" s="17" t="s">
        <v>193</v>
      </c>
      <c r="D287" s="17" t="s">
        <v>23</v>
      </c>
      <c r="E287" s="17" t="s">
        <v>74</v>
      </c>
      <c r="F287" s="17" t="s">
        <v>39</v>
      </c>
      <c r="G287" s="20">
        <v>22000</v>
      </c>
      <c r="H287" s="20">
        <v>22000</v>
      </c>
      <c r="I287" s="20">
        <v>0</v>
      </c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outlineLevel="3">
      <c r="A288" s="16" t="s">
        <v>208</v>
      </c>
      <c r="B288" s="17" t="s">
        <v>172</v>
      </c>
      <c r="C288" s="17" t="s">
        <v>193</v>
      </c>
      <c r="D288" s="17" t="s">
        <v>153</v>
      </c>
      <c r="E288" s="17" t="s">
        <v>20</v>
      </c>
      <c r="F288" s="17" t="s">
        <v>21</v>
      </c>
      <c r="G288" s="20">
        <f t="shared" ref="G288:I291" si="44">G289</f>
        <v>54473400</v>
      </c>
      <c r="H288" s="20">
        <f t="shared" si="44"/>
        <v>55270224</v>
      </c>
      <c r="I288" s="20">
        <f t="shared" si="44"/>
        <v>55801600</v>
      </c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47.25" outlineLevel="3">
      <c r="A289" s="16" t="s">
        <v>176</v>
      </c>
      <c r="B289" s="17" t="s">
        <v>172</v>
      </c>
      <c r="C289" s="17" t="s">
        <v>193</v>
      </c>
      <c r="D289" s="17" t="s">
        <v>153</v>
      </c>
      <c r="E289" s="17" t="s">
        <v>177</v>
      </c>
      <c r="F289" s="17" t="s">
        <v>21</v>
      </c>
      <c r="G289" s="20">
        <f t="shared" si="44"/>
        <v>54473400</v>
      </c>
      <c r="H289" s="20">
        <f t="shared" si="44"/>
        <v>55270224</v>
      </c>
      <c r="I289" s="20">
        <f t="shared" si="44"/>
        <v>55801600</v>
      </c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47.25" outlineLevel="3">
      <c r="A290" s="16" t="s">
        <v>178</v>
      </c>
      <c r="B290" s="17" t="s">
        <v>172</v>
      </c>
      <c r="C290" s="17" t="s">
        <v>193</v>
      </c>
      <c r="D290" s="17" t="s">
        <v>153</v>
      </c>
      <c r="E290" s="17" t="s">
        <v>179</v>
      </c>
      <c r="F290" s="17" t="s">
        <v>21</v>
      </c>
      <c r="G290" s="20">
        <f t="shared" si="44"/>
        <v>54473400</v>
      </c>
      <c r="H290" s="20">
        <f t="shared" si="44"/>
        <v>55270224</v>
      </c>
      <c r="I290" s="20">
        <f t="shared" si="44"/>
        <v>55801600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1.5" outlineLevel="3">
      <c r="A291" s="16" t="s">
        <v>53</v>
      </c>
      <c r="B291" s="17" t="s">
        <v>172</v>
      </c>
      <c r="C291" s="17" t="s">
        <v>193</v>
      </c>
      <c r="D291" s="17" t="s">
        <v>153</v>
      </c>
      <c r="E291" s="17" t="s">
        <v>209</v>
      </c>
      <c r="F291" s="17" t="s">
        <v>21</v>
      </c>
      <c r="G291" s="20">
        <f t="shared" si="44"/>
        <v>54473400</v>
      </c>
      <c r="H291" s="20">
        <f t="shared" si="44"/>
        <v>55270224</v>
      </c>
      <c r="I291" s="20">
        <f t="shared" si="44"/>
        <v>55801600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63" outlineLevel="3">
      <c r="A292" s="16" t="s">
        <v>144</v>
      </c>
      <c r="B292" s="17" t="s">
        <v>172</v>
      </c>
      <c r="C292" s="17" t="s">
        <v>193</v>
      </c>
      <c r="D292" s="17" t="s">
        <v>153</v>
      </c>
      <c r="E292" s="17" t="s">
        <v>210</v>
      </c>
      <c r="F292" s="17" t="s">
        <v>21</v>
      </c>
      <c r="G292" s="18">
        <f>G293+G295+G297</f>
        <v>54473400</v>
      </c>
      <c r="H292" s="18">
        <f>H293+H295+H297</f>
        <v>55270224</v>
      </c>
      <c r="I292" s="18">
        <f>I293+I295+I297</f>
        <v>55801600</v>
      </c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78.75" outlineLevel="3">
      <c r="A293" s="16" t="s">
        <v>32</v>
      </c>
      <c r="B293" s="17" t="s">
        <v>172</v>
      </c>
      <c r="C293" s="17" t="s">
        <v>193</v>
      </c>
      <c r="D293" s="17" t="s">
        <v>153</v>
      </c>
      <c r="E293" s="17" t="s">
        <v>210</v>
      </c>
      <c r="F293" s="17" t="s">
        <v>33</v>
      </c>
      <c r="G293" s="18">
        <f>G294</f>
        <v>47833400</v>
      </c>
      <c r="H293" s="18">
        <f>H294</f>
        <v>48630224</v>
      </c>
      <c r="I293" s="18">
        <f>I294</f>
        <v>49161600</v>
      </c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outlineLevel="3">
      <c r="A294" s="16" t="s">
        <v>108</v>
      </c>
      <c r="B294" s="17" t="s">
        <v>172</v>
      </c>
      <c r="C294" s="17" t="s">
        <v>193</v>
      </c>
      <c r="D294" s="17" t="s">
        <v>153</v>
      </c>
      <c r="E294" s="17" t="s">
        <v>210</v>
      </c>
      <c r="F294" s="17" t="s">
        <v>109</v>
      </c>
      <c r="G294" s="18">
        <v>47833400</v>
      </c>
      <c r="H294" s="18">
        <v>48630224</v>
      </c>
      <c r="I294" s="18">
        <v>49161600</v>
      </c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1.5" outlineLevel="3">
      <c r="A295" s="16" t="s">
        <v>36</v>
      </c>
      <c r="B295" s="17" t="s">
        <v>172</v>
      </c>
      <c r="C295" s="17" t="s">
        <v>193</v>
      </c>
      <c r="D295" s="17" t="s">
        <v>153</v>
      </c>
      <c r="E295" s="17" t="s">
        <v>210</v>
      </c>
      <c r="F295" s="17" t="s">
        <v>37</v>
      </c>
      <c r="G295" s="18">
        <f>G296</f>
        <v>6230000</v>
      </c>
      <c r="H295" s="18">
        <f>H296</f>
        <v>6230000</v>
      </c>
      <c r="I295" s="18">
        <f>I296</f>
        <v>6230000</v>
      </c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1.5" outlineLevel="3">
      <c r="A296" s="16" t="s">
        <v>38</v>
      </c>
      <c r="B296" s="17" t="s">
        <v>172</v>
      </c>
      <c r="C296" s="17" t="s">
        <v>193</v>
      </c>
      <c r="D296" s="17" t="s">
        <v>153</v>
      </c>
      <c r="E296" s="17" t="s">
        <v>210</v>
      </c>
      <c r="F296" s="17" t="s">
        <v>39</v>
      </c>
      <c r="G296" s="18">
        <v>6230000</v>
      </c>
      <c r="H296" s="18">
        <v>6230000</v>
      </c>
      <c r="I296" s="18">
        <v>6230000</v>
      </c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outlineLevel="3">
      <c r="A297" s="16" t="s">
        <v>40</v>
      </c>
      <c r="B297" s="17" t="s">
        <v>172</v>
      </c>
      <c r="C297" s="17" t="s">
        <v>193</v>
      </c>
      <c r="D297" s="17" t="s">
        <v>153</v>
      </c>
      <c r="E297" s="17" t="s">
        <v>210</v>
      </c>
      <c r="F297" s="17" t="s">
        <v>41</v>
      </c>
      <c r="G297" s="18">
        <f>G298</f>
        <v>410000</v>
      </c>
      <c r="H297" s="18">
        <f>H298</f>
        <v>410000</v>
      </c>
      <c r="I297" s="18">
        <f>I298</f>
        <v>410000</v>
      </c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outlineLevel="3">
      <c r="A298" s="16" t="s">
        <v>42</v>
      </c>
      <c r="B298" s="17" t="s">
        <v>172</v>
      </c>
      <c r="C298" s="17" t="s">
        <v>193</v>
      </c>
      <c r="D298" s="17" t="s">
        <v>153</v>
      </c>
      <c r="E298" s="17" t="s">
        <v>210</v>
      </c>
      <c r="F298" s="17" t="s">
        <v>43</v>
      </c>
      <c r="G298" s="18">
        <v>410000</v>
      </c>
      <c r="H298" s="18">
        <v>410000</v>
      </c>
      <c r="I298" s="18">
        <v>410000</v>
      </c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outlineLevel="3">
      <c r="A299" s="16" t="s">
        <v>146</v>
      </c>
      <c r="B299" s="17" t="s">
        <v>172</v>
      </c>
      <c r="C299" s="17" t="s">
        <v>147</v>
      </c>
      <c r="D299" s="17" t="s">
        <v>19</v>
      </c>
      <c r="E299" s="17" t="s">
        <v>20</v>
      </c>
      <c r="F299" s="17" t="s">
        <v>21</v>
      </c>
      <c r="G299" s="18">
        <f>G300+G304</f>
        <v>923000</v>
      </c>
      <c r="H299" s="18">
        <f t="shared" ref="H299:I299" si="45">H300+H304</f>
        <v>427000</v>
      </c>
      <c r="I299" s="18">
        <f t="shared" si="45"/>
        <v>471000</v>
      </c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outlineLevel="3">
      <c r="A300" s="16" t="s">
        <v>148</v>
      </c>
      <c r="B300" s="17" t="s">
        <v>172</v>
      </c>
      <c r="C300" s="17" t="s">
        <v>147</v>
      </c>
      <c r="D300" s="17" t="s">
        <v>100</v>
      </c>
      <c r="E300" s="17" t="s">
        <v>20</v>
      </c>
      <c r="F300" s="17" t="s">
        <v>21</v>
      </c>
      <c r="G300" s="18">
        <f>G301</f>
        <v>497000</v>
      </c>
      <c r="H300" s="18">
        <f t="shared" ref="H300:I300" si="46">H301</f>
        <v>0</v>
      </c>
      <c r="I300" s="18">
        <f t="shared" si="46"/>
        <v>0</v>
      </c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47.25" outlineLevel="3">
      <c r="A301" s="67" t="s">
        <v>151</v>
      </c>
      <c r="B301" s="53" t="s">
        <v>172</v>
      </c>
      <c r="C301" s="53" t="s">
        <v>147</v>
      </c>
      <c r="D301" s="53" t="s">
        <v>100</v>
      </c>
      <c r="E301" s="68" t="s">
        <v>502</v>
      </c>
      <c r="F301" s="53" t="s">
        <v>21</v>
      </c>
      <c r="G301" s="56">
        <f t="shared" ref="G301:I302" si="47">G302</f>
        <v>497000</v>
      </c>
      <c r="H301" s="56">
        <f t="shared" si="47"/>
        <v>0</v>
      </c>
      <c r="I301" s="56">
        <f t="shared" si="47"/>
        <v>0</v>
      </c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1.5" outlineLevel="3">
      <c r="A302" s="52" t="s">
        <v>57</v>
      </c>
      <c r="B302" s="53" t="s">
        <v>172</v>
      </c>
      <c r="C302" s="53" t="s">
        <v>147</v>
      </c>
      <c r="D302" s="53" t="s">
        <v>100</v>
      </c>
      <c r="E302" s="68" t="s">
        <v>502</v>
      </c>
      <c r="F302" s="53" t="s">
        <v>58</v>
      </c>
      <c r="G302" s="55">
        <f t="shared" si="47"/>
        <v>497000</v>
      </c>
      <c r="H302" s="55">
        <f t="shared" si="47"/>
        <v>0</v>
      </c>
      <c r="I302" s="55">
        <f t="shared" si="47"/>
        <v>0</v>
      </c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outlineLevel="3">
      <c r="A303" s="52" t="s">
        <v>59</v>
      </c>
      <c r="B303" s="53" t="s">
        <v>172</v>
      </c>
      <c r="C303" s="53" t="s">
        <v>147</v>
      </c>
      <c r="D303" s="53" t="s">
        <v>100</v>
      </c>
      <c r="E303" s="68" t="s">
        <v>502</v>
      </c>
      <c r="F303" s="53" t="s">
        <v>60</v>
      </c>
      <c r="G303" s="55">
        <v>497000</v>
      </c>
      <c r="H303" s="55">
        <v>0</v>
      </c>
      <c r="I303" s="55">
        <v>0</v>
      </c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outlineLevel="3">
      <c r="A304" s="16" t="s">
        <v>158</v>
      </c>
      <c r="B304" s="17" t="s">
        <v>172</v>
      </c>
      <c r="C304" s="17" t="s">
        <v>147</v>
      </c>
      <c r="D304" s="17" t="s">
        <v>25</v>
      </c>
      <c r="E304" s="17" t="s">
        <v>20</v>
      </c>
      <c r="F304" s="17" t="s">
        <v>21</v>
      </c>
      <c r="G304" s="18">
        <f t="shared" ref="G304:I306" si="48">G305</f>
        <v>426000</v>
      </c>
      <c r="H304" s="18">
        <f t="shared" si="48"/>
        <v>427000</v>
      </c>
      <c r="I304" s="18">
        <f t="shared" si="48"/>
        <v>471000</v>
      </c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47.25" outlineLevel="3">
      <c r="A305" s="29" t="s">
        <v>165</v>
      </c>
      <c r="B305" s="17" t="s">
        <v>172</v>
      </c>
      <c r="C305" s="17" t="s">
        <v>147</v>
      </c>
      <c r="D305" s="17" t="s">
        <v>25</v>
      </c>
      <c r="E305" s="17" t="s">
        <v>166</v>
      </c>
      <c r="F305" s="17" t="s">
        <v>21</v>
      </c>
      <c r="G305" s="18">
        <f t="shared" si="48"/>
        <v>426000</v>
      </c>
      <c r="H305" s="18">
        <f t="shared" si="48"/>
        <v>427000</v>
      </c>
      <c r="I305" s="18">
        <f t="shared" si="48"/>
        <v>471000</v>
      </c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47.25" outlineLevel="3">
      <c r="A306" s="29" t="s">
        <v>167</v>
      </c>
      <c r="B306" s="17" t="s">
        <v>172</v>
      </c>
      <c r="C306" s="17" t="s">
        <v>147</v>
      </c>
      <c r="D306" s="17" t="s">
        <v>25</v>
      </c>
      <c r="E306" s="17" t="s">
        <v>168</v>
      </c>
      <c r="F306" s="17" t="s">
        <v>21</v>
      </c>
      <c r="G306" s="18">
        <f t="shared" si="48"/>
        <v>426000</v>
      </c>
      <c r="H306" s="18">
        <f t="shared" si="48"/>
        <v>427000</v>
      </c>
      <c r="I306" s="18">
        <f t="shared" si="48"/>
        <v>471000</v>
      </c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1.5" outlineLevel="3">
      <c r="A307" s="16" t="s">
        <v>169</v>
      </c>
      <c r="B307" s="17" t="s">
        <v>172</v>
      </c>
      <c r="C307" s="17" t="s">
        <v>147</v>
      </c>
      <c r="D307" s="17" t="s">
        <v>25</v>
      </c>
      <c r="E307" s="17" t="s">
        <v>170</v>
      </c>
      <c r="F307" s="17" t="s">
        <v>21</v>
      </c>
      <c r="G307" s="18">
        <f>G308+G310</f>
        <v>426000</v>
      </c>
      <c r="H307" s="18">
        <f>H308+H310</f>
        <v>427000</v>
      </c>
      <c r="I307" s="18">
        <f>I308+I310</f>
        <v>471000</v>
      </c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1.5" outlineLevel="3">
      <c r="A308" s="16" t="s">
        <v>36</v>
      </c>
      <c r="B308" s="17" t="s">
        <v>172</v>
      </c>
      <c r="C308" s="17" t="s">
        <v>147</v>
      </c>
      <c r="D308" s="17" t="s">
        <v>25</v>
      </c>
      <c r="E308" s="17" t="s">
        <v>170</v>
      </c>
      <c r="F308" s="17" t="s">
        <v>37</v>
      </c>
      <c r="G308" s="18">
        <f>G309</f>
        <v>408000</v>
      </c>
      <c r="H308" s="18">
        <f>H309</f>
        <v>403000</v>
      </c>
      <c r="I308" s="18">
        <f>I309</f>
        <v>447000</v>
      </c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1.5" outlineLevel="3">
      <c r="A309" s="16" t="s">
        <v>38</v>
      </c>
      <c r="B309" s="17" t="s">
        <v>172</v>
      </c>
      <c r="C309" s="17" t="s">
        <v>147</v>
      </c>
      <c r="D309" s="17" t="s">
        <v>25</v>
      </c>
      <c r="E309" s="17" t="s">
        <v>170</v>
      </c>
      <c r="F309" s="17" t="s">
        <v>39</v>
      </c>
      <c r="G309" s="18">
        <v>408000</v>
      </c>
      <c r="H309" s="18">
        <v>403000</v>
      </c>
      <c r="I309" s="18">
        <v>447000</v>
      </c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1.5" outlineLevel="3">
      <c r="A310" s="16" t="s">
        <v>57</v>
      </c>
      <c r="B310" s="17" t="s">
        <v>172</v>
      </c>
      <c r="C310" s="17" t="s">
        <v>147</v>
      </c>
      <c r="D310" s="17" t="s">
        <v>25</v>
      </c>
      <c r="E310" s="17" t="s">
        <v>170</v>
      </c>
      <c r="F310" s="17" t="s">
        <v>58</v>
      </c>
      <c r="G310" s="18">
        <f>G311</f>
        <v>18000</v>
      </c>
      <c r="H310" s="18">
        <f>H311</f>
        <v>24000</v>
      </c>
      <c r="I310" s="18">
        <f>I311</f>
        <v>24000</v>
      </c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outlineLevel="3">
      <c r="A311" s="16" t="s">
        <v>59</v>
      </c>
      <c r="B311" s="17" t="s">
        <v>172</v>
      </c>
      <c r="C311" s="17" t="s">
        <v>147</v>
      </c>
      <c r="D311" s="17" t="s">
        <v>25</v>
      </c>
      <c r="E311" s="17" t="s">
        <v>170</v>
      </c>
      <c r="F311" s="17" t="s">
        <v>60</v>
      </c>
      <c r="G311" s="18">
        <v>18000</v>
      </c>
      <c r="H311" s="18">
        <v>24000</v>
      </c>
      <c r="I311" s="18">
        <v>24000</v>
      </c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s="15" customFormat="1" ht="63" outlineLevel="6">
      <c r="A312" s="12" t="s">
        <v>211</v>
      </c>
      <c r="B312" s="13" t="s">
        <v>212</v>
      </c>
      <c r="C312" s="13" t="s">
        <v>19</v>
      </c>
      <c r="D312" s="13" t="s">
        <v>19</v>
      </c>
      <c r="E312" s="13" t="s">
        <v>20</v>
      </c>
      <c r="F312" s="13" t="s">
        <v>21</v>
      </c>
      <c r="G312" s="14">
        <f t="shared" ref="G312:I317" si="49">G313</f>
        <v>53303210</v>
      </c>
      <c r="H312" s="14">
        <f t="shared" si="49"/>
        <v>54015202</v>
      </c>
      <c r="I312" s="14">
        <f t="shared" si="49"/>
        <v>54673547</v>
      </c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>
      <c r="A313" s="16" t="s">
        <v>22</v>
      </c>
      <c r="B313" s="17" t="s">
        <v>212</v>
      </c>
      <c r="C313" s="17" t="s">
        <v>23</v>
      </c>
      <c r="D313" s="17" t="s">
        <v>19</v>
      </c>
      <c r="E313" s="17" t="s">
        <v>20</v>
      </c>
      <c r="F313" s="17" t="s">
        <v>21</v>
      </c>
      <c r="G313" s="18">
        <f t="shared" si="49"/>
        <v>53303210</v>
      </c>
      <c r="H313" s="18">
        <f t="shared" si="49"/>
        <v>54015202</v>
      </c>
      <c r="I313" s="18">
        <f t="shared" si="49"/>
        <v>54673547</v>
      </c>
    </row>
    <row r="314" spans="1:24" outlineLevel="1">
      <c r="A314" s="16" t="s">
        <v>213</v>
      </c>
      <c r="B314" s="17" t="s">
        <v>212</v>
      </c>
      <c r="C314" s="17" t="s">
        <v>23</v>
      </c>
      <c r="D314" s="17" t="s">
        <v>214</v>
      </c>
      <c r="E314" s="17" t="s">
        <v>20</v>
      </c>
      <c r="F314" s="17" t="s">
        <v>21</v>
      </c>
      <c r="G314" s="18">
        <f t="shared" si="49"/>
        <v>53303210</v>
      </c>
      <c r="H314" s="18">
        <f t="shared" si="49"/>
        <v>54015202</v>
      </c>
      <c r="I314" s="18">
        <f t="shared" si="49"/>
        <v>54673547</v>
      </c>
    </row>
    <row r="315" spans="1:24" ht="47.25" outlineLevel="3">
      <c r="A315" s="16" t="s">
        <v>215</v>
      </c>
      <c r="B315" s="17" t="s">
        <v>212</v>
      </c>
      <c r="C315" s="17" t="s">
        <v>23</v>
      </c>
      <c r="D315" s="17" t="s">
        <v>214</v>
      </c>
      <c r="E315" s="17" t="s">
        <v>216</v>
      </c>
      <c r="F315" s="17" t="s">
        <v>21</v>
      </c>
      <c r="G315" s="18">
        <f t="shared" si="49"/>
        <v>53303210</v>
      </c>
      <c r="H315" s="18">
        <f t="shared" si="49"/>
        <v>54015202</v>
      </c>
      <c r="I315" s="18">
        <f t="shared" si="49"/>
        <v>54673547</v>
      </c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47.25" outlineLevel="3">
      <c r="A316" s="16" t="s">
        <v>217</v>
      </c>
      <c r="B316" s="17" t="s">
        <v>212</v>
      </c>
      <c r="C316" s="17" t="s">
        <v>23</v>
      </c>
      <c r="D316" s="17" t="s">
        <v>214</v>
      </c>
      <c r="E316" s="17" t="s">
        <v>218</v>
      </c>
      <c r="F316" s="17" t="s">
        <v>21</v>
      </c>
      <c r="G316" s="18">
        <f t="shared" si="49"/>
        <v>53303210</v>
      </c>
      <c r="H316" s="18">
        <f t="shared" si="49"/>
        <v>54015202</v>
      </c>
      <c r="I316" s="18">
        <f t="shared" si="49"/>
        <v>54673547</v>
      </c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1.5" outlineLevel="4">
      <c r="A317" s="16" t="s">
        <v>53</v>
      </c>
      <c r="B317" s="17" t="s">
        <v>212</v>
      </c>
      <c r="C317" s="17" t="s">
        <v>23</v>
      </c>
      <c r="D317" s="17" t="s">
        <v>214</v>
      </c>
      <c r="E317" s="17" t="s">
        <v>219</v>
      </c>
      <c r="F317" s="17" t="s">
        <v>21</v>
      </c>
      <c r="G317" s="18">
        <f t="shared" si="49"/>
        <v>53303210</v>
      </c>
      <c r="H317" s="18">
        <f t="shared" si="49"/>
        <v>54015202</v>
      </c>
      <c r="I317" s="18">
        <f t="shared" si="49"/>
        <v>54673547</v>
      </c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1.5" outlineLevel="4">
      <c r="A318" s="16" t="s">
        <v>220</v>
      </c>
      <c r="B318" s="17" t="s">
        <v>212</v>
      </c>
      <c r="C318" s="17" t="s">
        <v>23</v>
      </c>
      <c r="D318" s="17" t="s">
        <v>214</v>
      </c>
      <c r="E318" s="17" t="s">
        <v>221</v>
      </c>
      <c r="F318" s="17" t="s">
        <v>21</v>
      </c>
      <c r="G318" s="18">
        <f>G319+G321+G323</f>
        <v>53303210</v>
      </c>
      <c r="H318" s="18">
        <f>H319+H321+H323</f>
        <v>54015202</v>
      </c>
      <c r="I318" s="18">
        <f>I319+I321+I323</f>
        <v>54673547</v>
      </c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78.75" outlineLevel="4">
      <c r="A319" s="16" t="s">
        <v>32</v>
      </c>
      <c r="B319" s="17" t="s">
        <v>212</v>
      </c>
      <c r="C319" s="17" t="s">
        <v>23</v>
      </c>
      <c r="D319" s="17" t="s">
        <v>214</v>
      </c>
      <c r="E319" s="17" t="s">
        <v>221</v>
      </c>
      <c r="F319" s="17" t="s">
        <v>33</v>
      </c>
      <c r="G319" s="18">
        <f>G320</f>
        <v>38716210</v>
      </c>
      <c r="H319" s="18">
        <f>H320</f>
        <v>39428202</v>
      </c>
      <c r="I319" s="18">
        <f>I320</f>
        <v>40086547</v>
      </c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outlineLevel="6">
      <c r="A320" s="16" t="s">
        <v>108</v>
      </c>
      <c r="B320" s="17" t="s">
        <v>212</v>
      </c>
      <c r="C320" s="17" t="s">
        <v>23</v>
      </c>
      <c r="D320" s="17" t="s">
        <v>214</v>
      </c>
      <c r="E320" s="17" t="s">
        <v>221</v>
      </c>
      <c r="F320" s="17" t="s">
        <v>109</v>
      </c>
      <c r="G320" s="18">
        <f>38816210-100000</f>
        <v>38716210</v>
      </c>
      <c r="H320" s="18">
        <f>39528202-100000</f>
        <v>39428202</v>
      </c>
      <c r="I320" s="18">
        <f>40186547-100000</f>
        <v>40086547</v>
      </c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1.5" outlineLevel="6">
      <c r="A321" s="16" t="s">
        <v>36</v>
      </c>
      <c r="B321" s="17" t="s">
        <v>212</v>
      </c>
      <c r="C321" s="17" t="s">
        <v>23</v>
      </c>
      <c r="D321" s="17" t="s">
        <v>214</v>
      </c>
      <c r="E321" s="17" t="s">
        <v>221</v>
      </c>
      <c r="F321" s="17" t="s">
        <v>37</v>
      </c>
      <c r="G321" s="18">
        <f>G322</f>
        <v>14362000</v>
      </c>
      <c r="H321" s="18">
        <f>H322</f>
        <v>14362000</v>
      </c>
      <c r="I321" s="18">
        <f>I322</f>
        <v>14362000</v>
      </c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1.5" outlineLevel="6">
      <c r="A322" s="16" t="s">
        <v>38</v>
      </c>
      <c r="B322" s="17" t="s">
        <v>212</v>
      </c>
      <c r="C322" s="17" t="s">
        <v>23</v>
      </c>
      <c r="D322" s="17" t="s">
        <v>214</v>
      </c>
      <c r="E322" s="17" t="s">
        <v>221</v>
      </c>
      <c r="F322" s="17" t="s">
        <v>39</v>
      </c>
      <c r="G322" s="18">
        <f>14262000+100000</f>
        <v>14362000</v>
      </c>
      <c r="H322" s="18">
        <f>14262000+100000</f>
        <v>14362000</v>
      </c>
      <c r="I322" s="18">
        <f>14262000+100000</f>
        <v>14362000</v>
      </c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outlineLevel="6">
      <c r="A323" s="16" t="s">
        <v>40</v>
      </c>
      <c r="B323" s="17" t="s">
        <v>212</v>
      </c>
      <c r="C323" s="17" t="s">
        <v>23</v>
      </c>
      <c r="D323" s="17" t="s">
        <v>214</v>
      </c>
      <c r="E323" s="17" t="s">
        <v>221</v>
      </c>
      <c r="F323" s="17" t="s">
        <v>41</v>
      </c>
      <c r="G323" s="18">
        <f>G324</f>
        <v>225000</v>
      </c>
      <c r="H323" s="18">
        <f>H324</f>
        <v>225000</v>
      </c>
      <c r="I323" s="18">
        <f>I324</f>
        <v>225000</v>
      </c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outlineLevel="6">
      <c r="A324" s="16" t="s">
        <v>42</v>
      </c>
      <c r="B324" s="17" t="s">
        <v>212</v>
      </c>
      <c r="C324" s="17" t="s">
        <v>23</v>
      </c>
      <c r="D324" s="17" t="s">
        <v>214</v>
      </c>
      <c r="E324" s="17" t="s">
        <v>221</v>
      </c>
      <c r="F324" s="17" t="s">
        <v>43</v>
      </c>
      <c r="G324" s="18">
        <v>225000</v>
      </c>
      <c r="H324" s="18">
        <v>225000</v>
      </c>
      <c r="I324" s="18">
        <v>225000</v>
      </c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47.25" outlineLevel="6">
      <c r="A325" s="12" t="s">
        <v>222</v>
      </c>
      <c r="B325" s="13" t="s">
        <v>223</v>
      </c>
      <c r="C325" s="13" t="s">
        <v>19</v>
      </c>
      <c r="D325" s="13" t="s">
        <v>19</v>
      </c>
      <c r="E325" s="13" t="s">
        <v>20</v>
      </c>
      <c r="F325" s="13" t="s">
        <v>21</v>
      </c>
      <c r="G325" s="14">
        <f t="shared" ref="G325:I328" si="50">G326</f>
        <v>8614173</v>
      </c>
      <c r="H325" s="14">
        <f t="shared" si="50"/>
        <v>8699848</v>
      </c>
      <c r="I325" s="14">
        <f t="shared" si="50"/>
        <v>8810311</v>
      </c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outlineLevel="6">
      <c r="A326" s="16" t="s">
        <v>22</v>
      </c>
      <c r="B326" s="17" t="s">
        <v>223</v>
      </c>
      <c r="C326" s="17" t="s">
        <v>23</v>
      </c>
      <c r="D326" s="17" t="s">
        <v>19</v>
      </c>
      <c r="E326" s="17" t="s">
        <v>20</v>
      </c>
      <c r="F326" s="17" t="s">
        <v>21</v>
      </c>
      <c r="G326" s="18">
        <f t="shared" si="50"/>
        <v>8614173</v>
      </c>
      <c r="H326" s="18">
        <f t="shared" si="50"/>
        <v>8699848</v>
      </c>
      <c r="I326" s="18">
        <f t="shared" si="50"/>
        <v>8810311</v>
      </c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47.25" outlineLevel="6">
      <c r="A327" s="16" t="s">
        <v>224</v>
      </c>
      <c r="B327" s="17" t="s">
        <v>223</v>
      </c>
      <c r="C327" s="17" t="s">
        <v>23</v>
      </c>
      <c r="D327" s="17" t="s">
        <v>100</v>
      </c>
      <c r="E327" s="17" t="s">
        <v>20</v>
      </c>
      <c r="F327" s="17" t="s">
        <v>21</v>
      </c>
      <c r="G327" s="18">
        <f t="shared" si="50"/>
        <v>8614173</v>
      </c>
      <c r="H327" s="18">
        <f t="shared" si="50"/>
        <v>8699848</v>
      </c>
      <c r="I327" s="18">
        <f t="shared" si="50"/>
        <v>8810311</v>
      </c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1.5" outlineLevel="6">
      <c r="A328" s="16" t="s">
        <v>26</v>
      </c>
      <c r="B328" s="17" t="s">
        <v>223</v>
      </c>
      <c r="C328" s="17" t="s">
        <v>23</v>
      </c>
      <c r="D328" s="17" t="s">
        <v>100</v>
      </c>
      <c r="E328" s="17" t="s">
        <v>27</v>
      </c>
      <c r="F328" s="17" t="s">
        <v>21</v>
      </c>
      <c r="G328" s="18">
        <f t="shared" si="50"/>
        <v>8614173</v>
      </c>
      <c r="H328" s="18">
        <f t="shared" si="50"/>
        <v>8699848</v>
      </c>
      <c r="I328" s="18">
        <f t="shared" si="50"/>
        <v>8810311</v>
      </c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1.5" outlineLevel="6">
      <c r="A329" s="16" t="s">
        <v>28</v>
      </c>
      <c r="B329" s="17" t="s">
        <v>223</v>
      </c>
      <c r="C329" s="17" t="s">
        <v>23</v>
      </c>
      <c r="D329" s="17" t="s">
        <v>100</v>
      </c>
      <c r="E329" s="17" t="s">
        <v>29</v>
      </c>
      <c r="F329" s="17" t="s">
        <v>21</v>
      </c>
      <c r="G329" s="18">
        <f>G330+G339</f>
        <v>8614173</v>
      </c>
      <c r="H329" s="18">
        <f>H330+H339</f>
        <v>8699848</v>
      </c>
      <c r="I329" s="18">
        <f>I330+I339</f>
        <v>8810311</v>
      </c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47.25" outlineLevel="6">
      <c r="A330" s="19" t="s">
        <v>30</v>
      </c>
      <c r="B330" s="17" t="s">
        <v>223</v>
      </c>
      <c r="C330" s="17" t="s">
        <v>23</v>
      </c>
      <c r="D330" s="17" t="s">
        <v>100</v>
      </c>
      <c r="E330" s="17" t="s">
        <v>31</v>
      </c>
      <c r="F330" s="17" t="s">
        <v>21</v>
      </c>
      <c r="G330" s="18">
        <f>G331+G333+G335+G337</f>
        <v>5416692</v>
      </c>
      <c r="H330" s="18">
        <f>H331+H333+H335+H337</f>
        <v>5466646</v>
      </c>
      <c r="I330" s="18">
        <f>I331+I333+I335+I337</f>
        <v>5522944</v>
      </c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78.75" outlineLevel="6">
      <c r="A331" s="16" t="s">
        <v>32</v>
      </c>
      <c r="B331" s="17" t="s">
        <v>223</v>
      </c>
      <c r="C331" s="17" t="s">
        <v>23</v>
      </c>
      <c r="D331" s="17" t="s">
        <v>100</v>
      </c>
      <c r="E331" s="17" t="s">
        <v>31</v>
      </c>
      <c r="F331" s="17" t="s">
        <v>33</v>
      </c>
      <c r="G331" s="18">
        <f>G332</f>
        <v>4167692</v>
      </c>
      <c r="H331" s="18">
        <f>H332</f>
        <v>4217646</v>
      </c>
      <c r="I331" s="18">
        <f>I332</f>
        <v>4273944</v>
      </c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1.5" outlineLevel="6">
      <c r="A332" s="16" t="s">
        <v>34</v>
      </c>
      <c r="B332" s="17" t="s">
        <v>223</v>
      </c>
      <c r="C332" s="17" t="s">
        <v>23</v>
      </c>
      <c r="D332" s="17" t="s">
        <v>100</v>
      </c>
      <c r="E332" s="17" t="s">
        <v>31</v>
      </c>
      <c r="F332" s="17" t="s">
        <v>35</v>
      </c>
      <c r="G332" s="18">
        <v>4167692</v>
      </c>
      <c r="H332" s="18">
        <v>4217646</v>
      </c>
      <c r="I332" s="18">
        <v>4273944</v>
      </c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1.5" outlineLevel="6">
      <c r="A333" s="16" t="s">
        <v>36</v>
      </c>
      <c r="B333" s="17" t="s">
        <v>223</v>
      </c>
      <c r="C333" s="17" t="s">
        <v>23</v>
      </c>
      <c r="D333" s="17" t="s">
        <v>100</v>
      </c>
      <c r="E333" s="17" t="s">
        <v>31</v>
      </c>
      <c r="F333" s="17" t="s">
        <v>37</v>
      </c>
      <c r="G333" s="18">
        <f>G334</f>
        <v>1108000</v>
      </c>
      <c r="H333" s="18">
        <f>H334</f>
        <v>1108000</v>
      </c>
      <c r="I333" s="18">
        <f>I334</f>
        <v>1108000</v>
      </c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1.5" outlineLevel="6">
      <c r="A334" s="16" t="s">
        <v>38</v>
      </c>
      <c r="B334" s="17" t="s">
        <v>223</v>
      </c>
      <c r="C334" s="17" t="s">
        <v>23</v>
      </c>
      <c r="D334" s="17" t="s">
        <v>100</v>
      </c>
      <c r="E334" s="17" t="s">
        <v>31</v>
      </c>
      <c r="F334" s="17" t="s">
        <v>39</v>
      </c>
      <c r="G334" s="18">
        <f>1108000</f>
        <v>1108000</v>
      </c>
      <c r="H334" s="18">
        <f>1108000</f>
        <v>1108000</v>
      </c>
      <c r="I334" s="18">
        <f>1108000</f>
        <v>1108000</v>
      </c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outlineLevel="6">
      <c r="A335" s="16" t="s">
        <v>94</v>
      </c>
      <c r="B335" s="17" t="s">
        <v>223</v>
      </c>
      <c r="C335" s="17" t="s">
        <v>23</v>
      </c>
      <c r="D335" s="17" t="s">
        <v>100</v>
      </c>
      <c r="E335" s="17" t="s">
        <v>31</v>
      </c>
      <c r="F335" s="17" t="s">
        <v>95</v>
      </c>
      <c r="G335" s="18">
        <f>G336</f>
        <v>131000</v>
      </c>
      <c r="H335" s="18">
        <f>H336</f>
        <v>131000</v>
      </c>
      <c r="I335" s="18">
        <f>I336</f>
        <v>131000</v>
      </c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outlineLevel="6">
      <c r="A336" s="16" t="s">
        <v>225</v>
      </c>
      <c r="B336" s="17" t="s">
        <v>223</v>
      </c>
      <c r="C336" s="17" t="s">
        <v>23</v>
      </c>
      <c r="D336" s="17" t="s">
        <v>100</v>
      </c>
      <c r="E336" s="17" t="s">
        <v>31</v>
      </c>
      <c r="F336" s="17" t="s">
        <v>226</v>
      </c>
      <c r="G336" s="18">
        <f>131000</f>
        <v>131000</v>
      </c>
      <c r="H336" s="18">
        <f>131000</f>
        <v>131000</v>
      </c>
      <c r="I336" s="18">
        <f>131000</f>
        <v>131000</v>
      </c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outlineLevel="6">
      <c r="A337" s="16" t="s">
        <v>40</v>
      </c>
      <c r="B337" s="17" t="s">
        <v>223</v>
      </c>
      <c r="C337" s="17" t="s">
        <v>23</v>
      </c>
      <c r="D337" s="17" t="s">
        <v>100</v>
      </c>
      <c r="E337" s="17" t="s">
        <v>31</v>
      </c>
      <c r="F337" s="17" t="s">
        <v>41</v>
      </c>
      <c r="G337" s="18">
        <f>G338</f>
        <v>10000</v>
      </c>
      <c r="H337" s="18">
        <f>H338</f>
        <v>10000</v>
      </c>
      <c r="I337" s="18">
        <f>I338</f>
        <v>10000</v>
      </c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outlineLevel="6">
      <c r="A338" s="16" t="s">
        <v>42</v>
      </c>
      <c r="B338" s="17" t="s">
        <v>223</v>
      </c>
      <c r="C338" s="17" t="s">
        <v>23</v>
      </c>
      <c r="D338" s="17" t="s">
        <v>100</v>
      </c>
      <c r="E338" s="17" t="s">
        <v>31</v>
      </c>
      <c r="F338" s="17" t="s">
        <v>43</v>
      </c>
      <c r="G338" s="18">
        <f>10000</f>
        <v>10000</v>
      </c>
      <c r="H338" s="18">
        <f>10000</f>
        <v>10000</v>
      </c>
      <c r="I338" s="18">
        <f>10000</f>
        <v>10000</v>
      </c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1.5" outlineLevel="6">
      <c r="A339" s="16" t="s">
        <v>227</v>
      </c>
      <c r="B339" s="17" t="s">
        <v>223</v>
      </c>
      <c r="C339" s="17" t="s">
        <v>23</v>
      </c>
      <c r="D339" s="17" t="s">
        <v>100</v>
      </c>
      <c r="E339" s="17" t="s">
        <v>228</v>
      </c>
      <c r="F339" s="17" t="s">
        <v>21</v>
      </c>
      <c r="G339" s="18">
        <f t="shared" ref="G339:I340" si="51">G340</f>
        <v>3197481</v>
      </c>
      <c r="H339" s="18">
        <f t="shared" si="51"/>
        <v>3233202</v>
      </c>
      <c r="I339" s="18">
        <f t="shared" si="51"/>
        <v>3287367</v>
      </c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78.75" outlineLevel="6">
      <c r="A340" s="16" t="s">
        <v>32</v>
      </c>
      <c r="B340" s="17" t="s">
        <v>223</v>
      </c>
      <c r="C340" s="17" t="s">
        <v>23</v>
      </c>
      <c r="D340" s="17" t="s">
        <v>100</v>
      </c>
      <c r="E340" s="17" t="s">
        <v>228</v>
      </c>
      <c r="F340" s="17" t="s">
        <v>33</v>
      </c>
      <c r="G340" s="18">
        <f t="shared" si="51"/>
        <v>3197481</v>
      </c>
      <c r="H340" s="18">
        <f t="shared" si="51"/>
        <v>3233202</v>
      </c>
      <c r="I340" s="18">
        <f t="shared" si="51"/>
        <v>3287367</v>
      </c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1.5" outlineLevel="6">
      <c r="A341" s="16" t="s">
        <v>34</v>
      </c>
      <c r="B341" s="17" t="s">
        <v>223</v>
      </c>
      <c r="C341" s="17" t="s">
        <v>23</v>
      </c>
      <c r="D341" s="17" t="s">
        <v>100</v>
      </c>
      <c r="E341" s="17" t="s">
        <v>228</v>
      </c>
      <c r="F341" s="17" t="s">
        <v>35</v>
      </c>
      <c r="G341" s="18">
        <v>3197481</v>
      </c>
      <c r="H341" s="18">
        <v>3233202</v>
      </c>
      <c r="I341" s="18">
        <v>3287367</v>
      </c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47.25" outlineLevel="6">
      <c r="A342" s="12" t="s">
        <v>229</v>
      </c>
      <c r="B342" s="13" t="s">
        <v>230</v>
      </c>
      <c r="C342" s="13" t="s">
        <v>19</v>
      </c>
      <c r="D342" s="13" t="s">
        <v>19</v>
      </c>
      <c r="E342" s="13" t="s">
        <v>20</v>
      </c>
      <c r="F342" s="13" t="s">
        <v>21</v>
      </c>
      <c r="G342" s="14">
        <f t="shared" ref="G342:I345" si="52">G343</f>
        <v>3468700</v>
      </c>
      <c r="H342" s="14">
        <f t="shared" si="52"/>
        <v>3499900</v>
      </c>
      <c r="I342" s="14">
        <f t="shared" si="52"/>
        <v>3531800</v>
      </c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outlineLevel="6">
      <c r="A343" s="16" t="s">
        <v>22</v>
      </c>
      <c r="B343" s="17" t="s">
        <v>230</v>
      </c>
      <c r="C343" s="17" t="s">
        <v>23</v>
      </c>
      <c r="D343" s="17" t="s">
        <v>19</v>
      </c>
      <c r="E343" s="17" t="s">
        <v>20</v>
      </c>
      <c r="F343" s="17" t="s">
        <v>21</v>
      </c>
      <c r="G343" s="18">
        <f t="shared" si="52"/>
        <v>3468700</v>
      </c>
      <c r="H343" s="18">
        <f t="shared" si="52"/>
        <v>3499900</v>
      </c>
      <c r="I343" s="18">
        <f t="shared" si="52"/>
        <v>3531800</v>
      </c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47.25" outlineLevel="6">
      <c r="A344" s="16" t="s">
        <v>24</v>
      </c>
      <c r="B344" s="17" t="s">
        <v>230</v>
      </c>
      <c r="C344" s="17" t="s">
        <v>23</v>
      </c>
      <c r="D344" s="17" t="s">
        <v>25</v>
      </c>
      <c r="E344" s="17" t="s">
        <v>20</v>
      </c>
      <c r="F344" s="17" t="s">
        <v>21</v>
      </c>
      <c r="G344" s="18">
        <f t="shared" si="52"/>
        <v>3468700</v>
      </c>
      <c r="H344" s="18">
        <f t="shared" si="52"/>
        <v>3499900</v>
      </c>
      <c r="I344" s="18">
        <f t="shared" si="52"/>
        <v>3531800</v>
      </c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1.5" outlineLevel="6">
      <c r="A345" s="16" t="s">
        <v>26</v>
      </c>
      <c r="B345" s="17" t="s">
        <v>230</v>
      </c>
      <c r="C345" s="17" t="s">
        <v>23</v>
      </c>
      <c r="D345" s="17" t="s">
        <v>25</v>
      </c>
      <c r="E345" s="17" t="s">
        <v>27</v>
      </c>
      <c r="F345" s="17" t="s">
        <v>21</v>
      </c>
      <c r="G345" s="18">
        <f t="shared" si="52"/>
        <v>3468700</v>
      </c>
      <c r="H345" s="18">
        <f t="shared" si="52"/>
        <v>3499900</v>
      </c>
      <c r="I345" s="18">
        <f t="shared" si="52"/>
        <v>3531800</v>
      </c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1.5" outlineLevel="6">
      <c r="A346" s="16" t="s">
        <v>28</v>
      </c>
      <c r="B346" s="17" t="s">
        <v>230</v>
      </c>
      <c r="C346" s="17" t="s">
        <v>23</v>
      </c>
      <c r="D346" s="17" t="s">
        <v>25</v>
      </c>
      <c r="E346" s="17" t="s">
        <v>29</v>
      </c>
      <c r="F346" s="17" t="s">
        <v>21</v>
      </c>
      <c r="G346" s="18">
        <f>G347+G352</f>
        <v>3468700</v>
      </c>
      <c r="H346" s="18">
        <f>H347+H352</f>
        <v>3499900</v>
      </c>
      <c r="I346" s="18">
        <f>I347+I352</f>
        <v>3531800</v>
      </c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47.25" outlineLevel="6">
      <c r="A347" s="19" t="s">
        <v>30</v>
      </c>
      <c r="B347" s="17" t="s">
        <v>230</v>
      </c>
      <c r="C347" s="17" t="s">
        <v>23</v>
      </c>
      <c r="D347" s="17" t="s">
        <v>25</v>
      </c>
      <c r="E347" s="17" t="s">
        <v>31</v>
      </c>
      <c r="F347" s="17" t="s">
        <v>21</v>
      </c>
      <c r="G347" s="18">
        <f>G348+G350</f>
        <v>1617500</v>
      </c>
      <c r="H347" s="18">
        <f>H348+H350</f>
        <v>1630400</v>
      </c>
      <c r="I347" s="18">
        <f>I348+I350</f>
        <v>1643500</v>
      </c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78.75" outlineLevel="6">
      <c r="A348" s="16" t="s">
        <v>32</v>
      </c>
      <c r="B348" s="17" t="s">
        <v>230</v>
      </c>
      <c r="C348" s="17" t="s">
        <v>23</v>
      </c>
      <c r="D348" s="17" t="s">
        <v>25</v>
      </c>
      <c r="E348" s="17" t="s">
        <v>31</v>
      </c>
      <c r="F348" s="17" t="s">
        <v>33</v>
      </c>
      <c r="G348" s="18">
        <f>G349</f>
        <v>1315500</v>
      </c>
      <c r="H348" s="18">
        <f>H349</f>
        <v>1328400</v>
      </c>
      <c r="I348" s="18">
        <f>I349</f>
        <v>1341500</v>
      </c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1.5" outlineLevel="6">
      <c r="A349" s="16" t="s">
        <v>34</v>
      </c>
      <c r="B349" s="17" t="s">
        <v>230</v>
      </c>
      <c r="C349" s="17" t="s">
        <v>23</v>
      </c>
      <c r="D349" s="17" t="s">
        <v>25</v>
      </c>
      <c r="E349" s="17" t="s">
        <v>31</v>
      </c>
      <c r="F349" s="17" t="s">
        <v>35</v>
      </c>
      <c r="G349" s="18">
        <v>1315500</v>
      </c>
      <c r="H349" s="18">
        <v>1328400</v>
      </c>
      <c r="I349" s="18">
        <v>1341500</v>
      </c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1.5" outlineLevel="6">
      <c r="A350" s="16" t="s">
        <v>36</v>
      </c>
      <c r="B350" s="17" t="s">
        <v>230</v>
      </c>
      <c r="C350" s="17" t="s">
        <v>23</v>
      </c>
      <c r="D350" s="17" t="s">
        <v>25</v>
      </c>
      <c r="E350" s="17" t="s">
        <v>31</v>
      </c>
      <c r="F350" s="17" t="s">
        <v>37</v>
      </c>
      <c r="G350" s="18">
        <f>G351</f>
        <v>302000</v>
      </c>
      <c r="H350" s="18">
        <f>H351</f>
        <v>302000</v>
      </c>
      <c r="I350" s="18">
        <f>I351</f>
        <v>302000</v>
      </c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1.5" outlineLevel="6">
      <c r="A351" s="16" t="s">
        <v>38</v>
      </c>
      <c r="B351" s="17" t="s">
        <v>230</v>
      </c>
      <c r="C351" s="17" t="s">
        <v>23</v>
      </c>
      <c r="D351" s="17" t="s">
        <v>25</v>
      </c>
      <c r="E351" s="17" t="s">
        <v>31</v>
      </c>
      <c r="F351" s="17" t="s">
        <v>39</v>
      </c>
      <c r="G351" s="18">
        <f>302000</f>
        <v>302000</v>
      </c>
      <c r="H351" s="18">
        <f>302000</f>
        <v>302000</v>
      </c>
      <c r="I351" s="18">
        <f>302000</f>
        <v>302000</v>
      </c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1.5" outlineLevel="6">
      <c r="A352" s="16" t="s">
        <v>231</v>
      </c>
      <c r="B352" s="17" t="s">
        <v>230</v>
      </c>
      <c r="C352" s="17" t="s">
        <v>23</v>
      </c>
      <c r="D352" s="17" t="s">
        <v>25</v>
      </c>
      <c r="E352" s="17" t="s">
        <v>232</v>
      </c>
      <c r="F352" s="17" t="s">
        <v>21</v>
      </c>
      <c r="G352" s="18">
        <f t="shared" ref="G352:I353" si="53">G353</f>
        <v>1851200</v>
      </c>
      <c r="H352" s="18">
        <f t="shared" si="53"/>
        <v>1869500</v>
      </c>
      <c r="I352" s="18">
        <f t="shared" si="53"/>
        <v>1888300</v>
      </c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78.75" outlineLevel="6">
      <c r="A353" s="16" t="s">
        <v>32</v>
      </c>
      <c r="B353" s="17" t="s">
        <v>230</v>
      </c>
      <c r="C353" s="17" t="s">
        <v>23</v>
      </c>
      <c r="D353" s="17" t="s">
        <v>25</v>
      </c>
      <c r="E353" s="17" t="s">
        <v>232</v>
      </c>
      <c r="F353" s="17" t="s">
        <v>33</v>
      </c>
      <c r="G353" s="18">
        <f t="shared" si="53"/>
        <v>1851200</v>
      </c>
      <c r="H353" s="18">
        <f t="shared" si="53"/>
        <v>1869500</v>
      </c>
      <c r="I353" s="18">
        <f t="shared" si="53"/>
        <v>1888300</v>
      </c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1.5" outlineLevel="6">
      <c r="A354" s="16" t="s">
        <v>34</v>
      </c>
      <c r="B354" s="17" t="s">
        <v>230</v>
      </c>
      <c r="C354" s="17" t="s">
        <v>23</v>
      </c>
      <c r="D354" s="17" t="s">
        <v>25</v>
      </c>
      <c r="E354" s="17" t="s">
        <v>232</v>
      </c>
      <c r="F354" s="17" t="s">
        <v>35</v>
      </c>
      <c r="G354" s="18">
        <v>1851200</v>
      </c>
      <c r="H354" s="18">
        <v>1869500</v>
      </c>
      <c r="I354" s="18">
        <v>1888300</v>
      </c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1.5" outlineLevel="6">
      <c r="A355" s="12" t="s">
        <v>233</v>
      </c>
      <c r="B355" s="13" t="s">
        <v>234</v>
      </c>
      <c r="C355" s="13" t="s">
        <v>19</v>
      </c>
      <c r="D355" s="13" t="s">
        <v>19</v>
      </c>
      <c r="E355" s="13" t="s">
        <v>20</v>
      </c>
      <c r="F355" s="13" t="s">
        <v>21</v>
      </c>
      <c r="G355" s="14">
        <f>G356+G497+G505+G545+G606+G625+G685+G710</f>
        <v>561592970.19000006</v>
      </c>
      <c r="H355" s="14">
        <f>H356+H497+H505+H545+H606+H625+H685+H710</f>
        <v>427013579.06</v>
      </c>
      <c r="I355" s="14">
        <f>I356+I497+I505+I545+I606+I625+I685+I710</f>
        <v>1102033280.3600001</v>
      </c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outlineLevel="6">
      <c r="A356" s="16" t="s">
        <v>22</v>
      </c>
      <c r="B356" s="17" t="s">
        <v>234</v>
      </c>
      <c r="C356" s="17" t="s">
        <v>23</v>
      </c>
      <c r="D356" s="17" t="s">
        <v>19</v>
      </c>
      <c r="E356" s="17" t="s">
        <v>20</v>
      </c>
      <c r="F356" s="17" t="s">
        <v>21</v>
      </c>
      <c r="G356" s="18">
        <f>G357+G363+G373+G379+G385+G391+G397</f>
        <v>190178478.97999999</v>
      </c>
      <c r="H356" s="18">
        <f t="shared" ref="H356:I356" si="54">H357+H363+H373+H379+H385+H391+H397</f>
        <v>186806652.08000001</v>
      </c>
      <c r="I356" s="18">
        <f t="shared" si="54"/>
        <v>190420715.08000001</v>
      </c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47.25" outlineLevel="6">
      <c r="A357" s="16" t="s">
        <v>235</v>
      </c>
      <c r="B357" s="17" t="s">
        <v>234</v>
      </c>
      <c r="C357" s="17" t="s">
        <v>23</v>
      </c>
      <c r="D357" s="17" t="s">
        <v>82</v>
      </c>
      <c r="E357" s="17" t="s">
        <v>20</v>
      </c>
      <c r="F357" s="17" t="s">
        <v>21</v>
      </c>
      <c r="G357" s="18">
        <f t="shared" ref="G357:I361" si="55">G358</f>
        <v>3282418</v>
      </c>
      <c r="H357" s="18">
        <f t="shared" si="55"/>
        <v>3425877</v>
      </c>
      <c r="I357" s="18">
        <f t="shared" si="55"/>
        <v>3562913</v>
      </c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1.5" outlineLevel="6">
      <c r="A358" s="16" t="s">
        <v>26</v>
      </c>
      <c r="B358" s="17" t="s">
        <v>234</v>
      </c>
      <c r="C358" s="17" t="s">
        <v>23</v>
      </c>
      <c r="D358" s="17" t="s">
        <v>82</v>
      </c>
      <c r="E358" s="17" t="s">
        <v>27</v>
      </c>
      <c r="F358" s="17" t="s">
        <v>21</v>
      </c>
      <c r="G358" s="18">
        <f t="shared" si="55"/>
        <v>3282418</v>
      </c>
      <c r="H358" s="18">
        <f t="shared" si="55"/>
        <v>3425877</v>
      </c>
      <c r="I358" s="18">
        <f t="shared" si="55"/>
        <v>3562913</v>
      </c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1.5" outlineLevel="6">
      <c r="A359" s="16" t="s">
        <v>28</v>
      </c>
      <c r="B359" s="17" t="s">
        <v>234</v>
      </c>
      <c r="C359" s="17" t="s">
        <v>23</v>
      </c>
      <c r="D359" s="17" t="s">
        <v>82</v>
      </c>
      <c r="E359" s="17" t="s">
        <v>29</v>
      </c>
      <c r="F359" s="17" t="s">
        <v>21</v>
      </c>
      <c r="G359" s="18">
        <f t="shared" si="55"/>
        <v>3282418</v>
      </c>
      <c r="H359" s="18">
        <f t="shared" si="55"/>
        <v>3425877</v>
      </c>
      <c r="I359" s="18">
        <f t="shared" si="55"/>
        <v>3562913</v>
      </c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outlineLevel="6">
      <c r="A360" s="16" t="s">
        <v>236</v>
      </c>
      <c r="B360" s="17" t="s">
        <v>234</v>
      </c>
      <c r="C360" s="17" t="s">
        <v>23</v>
      </c>
      <c r="D360" s="17" t="s">
        <v>82</v>
      </c>
      <c r="E360" s="17" t="s">
        <v>237</v>
      </c>
      <c r="F360" s="17" t="s">
        <v>21</v>
      </c>
      <c r="G360" s="18">
        <f t="shared" si="55"/>
        <v>3282418</v>
      </c>
      <c r="H360" s="18">
        <f t="shared" si="55"/>
        <v>3425877</v>
      </c>
      <c r="I360" s="18">
        <f t="shared" si="55"/>
        <v>3562913</v>
      </c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78.75" outlineLevel="6">
      <c r="A361" s="16" t="s">
        <v>32</v>
      </c>
      <c r="B361" s="17" t="s">
        <v>234</v>
      </c>
      <c r="C361" s="17" t="s">
        <v>23</v>
      </c>
      <c r="D361" s="17" t="s">
        <v>82</v>
      </c>
      <c r="E361" s="17" t="s">
        <v>237</v>
      </c>
      <c r="F361" s="17" t="s">
        <v>33</v>
      </c>
      <c r="G361" s="18">
        <f t="shared" si="55"/>
        <v>3282418</v>
      </c>
      <c r="H361" s="18">
        <f t="shared" si="55"/>
        <v>3425877</v>
      </c>
      <c r="I361" s="18">
        <f t="shared" si="55"/>
        <v>3562913</v>
      </c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1.5" outlineLevel="6">
      <c r="A362" s="16" t="s">
        <v>34</v>
      </c>
      <c r="B362" s="17" t="s">
        <v>234</v>
      </c>
      <c r="C362" s="17" t="s">
        <v>23</v>
      </c>
      <c r="D362" s="17" t="s">
        <v>82</v>
      </c>
      <c r="E362" s="17" t="s">
        <v>237</v>
      </c>
      <c r="F362" s="17" t="s">
        <v>35</v>
      </c>
      <c r="G362" s="18">
        <v>3282418</v>
      </c>
      <c r="H362" s="18">
        <v>3425877</v>
      </c>
      <c r="I362" s="18">
        <v>3562913</v>
      </c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63" outlineLevel="6">
      <c r="A363" s="16" t="s">
        <v>238</v>
      </c>
      <c r="B363" s="17" t="s">
        <v>234</v>
      </c>
      <c r="C363" s="17" t="s">
        <v>23</v>
      </c>
      <c r="D363" s="17" t="s">
        <v>153</v>
      </c>
      <c r="E363" s="17" t="s">
        <v>20</v>
      </c>
      <c r="F363" s="17" t="s">
        <v>21</v>
      </c>
      <c r="G363" s="18">
        <f t="shared" ref="G363:I365" si="56">G364</f>
        <v>132474707</v>
      </c>
      <c r="H363" s="18">
        <f t="shared" si="56"/>
        <v>137725461</v>
      </c>
      <c r="I363" s="18">
        <f t="shared" si="56"/>
        <v>143180719</v>
      </c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1.5" outlineLevel="6">
      <c r="A364" s="16" t="s">
        <v>26</v>
      </c>
      <c r="B364" s="17" t="s">
        <v>234</v>
      </c>
      <c r="C364" s="17" t="s">
        <v>23</v>
      </c>
      <c r="D364" s="17" t="s">
        <v>153</v>
      </c>
      <c r="E364" s="17" t="s">
        <v>27</v>
      </c>
      <c r="F364" s="17" t="s">
        <v>21</v>
      </c>
      <c r="G364" s="18">
        <f t="shared" si="56"/>
        <v>132474707</v>
      </c>
      <c r="H364" s="18">
        <f t="shared" si="56"/>
        <v>137725461</v>
      </c>
      <c r="I364" s="18">
        <f t="shared" si="56"/>
        <v>143180719</v>
      </c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1.5" outlineLevel="6">
      <c r="A365" s="16" t="s">
        <v>28</v>
      </c>
      <c r="B365" s="17" t="s">
        <v>234</v>
      </c>
      <c r="C365" s="17" t="s">
        <v>23</v>
      </c>
      <c r="D365" s="17" t="s">
        <v>153</v>
      </c>
      <c r="E365" s="17" t="s">
        <v>29</v>
      </c>
      <c r="F365" s="17" t="s">
        <v>21</v>
      </c>
      <c r="G365" s="18">
        <f t="shared" si="56"/>
        <v>132474707</v>
      </c>
      <c r="H365" s="18">
        <f t="shared" si="56"/>
        <v>137725461</v>
      </c>
      <c r="I365" s="18">
        <f t="shared" si="56"/>
        <v>143180719</v>
      </c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47.25" outlineLevel="6">
      <c r="A366" s="19" t="s">
        <v>30</v>
      </c>
      <c r="B366" s="17" t="s">
        <v>234</v>
      </c>
      <c r="C366" s="17" t="s">
        <v>23</v>
      </c>
      <c r="D366" s="17" t="s">
        <v>153</v>
      </c>
      <c r="E366" s="17" t="s">
        <v>31</v>
      </c>
      <c r="F366" s="17" t="s">
        <v>21</v>
      </c>
      <c r="G366" s="18">
        <f>G367+G369+G371</f>
        <v>132474707</v>
      </c>
      <c r="H366" s="18">
        <f>H367+H369+H371</f>
        <v>137725461</v>
      </c>
      <c r="I366" s="18">
        <f>I367+I369+I371</f>
        <v>143180719</v>
      </c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78.75" outlineLevel="6">
      <c r="A367" s="16" t="s">
        <v>32</v>
      </c>
      <c r="B367" s="17" t="s">
        <v>234</v>
      </c>
      <c r="C367" s="17" t="s">
        <v>23</v>
      </c>
      <c r="D367" s="17" t="s">
        <v>153</v>
      </c>
      <c r="E367" s="17" t="s">
        <v>31</v>
      </c>
      <c r="F367" s="17" t="s">
        <v>33</v>
      </c>
      <c r="G367" s="18">
        <f>G368</f>
        <v>131179707</v>
      </c>
      <c r="H367" s="18">
        <f>H368</f>
        <v>136890461</v>
      </c>
      <c r="I367" s="18">
        <f>I368</f>
        <v>142345719</v>
      </c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1.5" outlineLevel="6">
      <c r="A368" s="16" t="s">
        <v>34</v>
      </c>
      <c r="B368" s="17" t="s">
        <v>234</v>
      </c>
      <c r="C368" s="17" t="s">
        <v>23</v>
      </c>
      <c r="D368" s="17" t="s">
        <v>153</v>
      </c>
      <c r="E368" s="17" t="s">
        <v>31</v>
      </c>
      <c r="F368" s="17" t="s">
        <v>35</v>
      </c>
      <c r="G368" s="18">
        <v>131179707</v>
      </c>
      <c r="H368" s="18">
        <v>136890461</v>
      </c>
      <c r="I368" s="18">
        <v>142345719</v>
      </c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1.5" outlineLevel="6">
      <c r="A369" s="52" t="s">
        <v>36</v>
      </c>
      <c r="B369" s="53" t="s">
        <v>234</v>
      </c>
      <c r="C369" s="53" t="s">
        <v>23</v>
      </c>
      <c r="D369" s="53" t="s">
        <v>153</v>
      </c>
      <c r="E369" s="53" t="s">
        <v>31</v>
      </c>
      <c r="F369" s="53" t="s">
        <v>37</v>
      </c>
      <c r="G369" s="56">
        <f>G370</f>
        <v>1095000</v>
      </c>
      <c r="H369" s="20">
        <f>H370</f>
        <v>635000</v>
      </c>
      <c r="I369" s="20">
        <f>I370</f>
        <v>635000</v>
      </c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1.5" outlineLevel="6">
      <c r="A370" s="52" t="s">
        <v>38</v>
      </c>
      <c r="B370" s="53" t="s">
        <v>234</v>
      </c>
      <c r="C370" s="53" t="s">
        <v>23</v>
      </c>
      <c r="D370" s="53" t="s">
        <v>153</v>
      </c>
      <c r="E370" s="53" t="s">
        <v>31</v>
      </c>
      <c r="F370" s="53" t="s">
        <v>39</v>
      </c>
      <c r="G370" s="56">
        <f>635000+460000</f>
        <v>1095000</v>
      </c>
      <c r="H370" s="20">
        <v>635000</v>
      </c>
      <c r="I370" s="20">
        <v>635000</v>
      </c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outlineLevel="6">
      <c r="A371" s="16" t="s">
        <v>40</v>
      </c>
      <c r="B371" s="17" t="s">
        <v>234</v>
      </c>
      <c r="C371" s="17" t="s">
        <v>23</v>
      </c>
      <c r="D371" s="17" t="s">
        <v>153</v>
      </c>
      <c r="E371" s="17" t="s">
        <v>31</v>
      </c>
      <c r="F371" s="17" t="s">
        <v>41</v>
      </c>
      <c r="G371" s="20">
        <f>G372</f>
        <v>200000</v>
      </c>
      <c r="H371" s="20">
        <f>H372</f>
        <v>200000</v>
      </c>
      <c r="I371" s="20">
        <f>I372</f>
        <v>200000</v>
      </c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outlineLevel="6">
      <c r="A372" s="16" t="s">
        <v>42</v>
      </c>
      <c r="B372" s="17" t="s">
        <v>234</v>
      </c>
      <c r="C372" s="17" t="s">
        <v>23</v>
      </c>
      <c r="D372" s="17" t="s">
        <v>153</v>
      </c>
      <c r="E372" s="17" t="s">
        <v>31</v>
      </c>
      <c r="F372" s="17" t="s">
        <v>43</v>
      </c>
      <c r="G372" s="20">
        <v>200000</v>
      </c>
      <c r="H372" s="20">
        <v>200000</v>
      </c>
      <c r="I372" s="20">
        <v>200000</v>
      </c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outlineLevel="6">
      <c r="A373" s="16" t="s">
        <v>239</v>
      </c>
      <c r="B373" s="17" t="s">
        <v>234</v>
      </c>
      <c r="C373" s="17" t="s">
        <v>23</v>
      </c>
      <c r="D373" s="17" t="s">
        <v>174</v>
      </c>
      <c r="E373" s="17" t="s">
        <v>20</v>
      </c>
      <c r="F373" s="17" t="s">
        <v>21</v>
      </c>
      <c r="G373" s="20">
        <f t="shared" ref="G373:I377" si="57">G374</f>
        <v>16752</v>
      </c>
      <c r="H373" s="20">
        <f t="shared" si="57"/>
        <v>134525</v>
      </c>
      <c r="I373" s="20">
        <f t="shared" si="57"/>
        <v>17922</v>
      </c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1.5" outlineLevel="6">
      <c r="A374" s="16" t="s">
        <v>26</v>
      </c>
      <c r="B374" s="17" t="s">
        <v>234</v>
      </c>
      <c r="C374" s="17" t="s">
        <v>23</v>
      </c>
      <c r="D374" s="17" t="s">
        <v>174</v>
      </c>
      <c r="E374" s="17" t="s">
        <v>27</v>
      </c>
      <c r="F374" s="17" t="s">
        <v>21</v>
      </c>
      <c r="G374" s="20">
        <f t="shared" si="57"/>
        <v>16752</v>
      </c>
      <c r="H374" s="20">
        <f t="shared" si="57"/>
        <v>134525</v>
      </c>
      <c r="I374" s="20">
        <f t="shared" si="57"/>
        <v>17922</v>
      </c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1.5" outlineLevel="6">
      <c r="A375" s="16" t="s">
        <v>28</v>
      </c>
      <c r="B375" s="17" t="s">
        <v>234</v>
      </c>
      <c r="C375" s="17" t="s">
        <v>23</v>
      </c>
      <c r="D375" s="17" t="s">
        <v>174</v>
      </c>
      <c r="E375" s="17" t="s">
        <v>29</v>
      </c>
      <c r="F375" s="17" t="s">
        <v>21</v>
      </c>
      <c r="G375" s="20">
        <f t="shared" si="57"/>
        <v>16752</v>
      </c>
      <c r="H375" s="20">
        <f t="shared" si="57"/>
        <v>134525</v>
      </c>
      <c r="I375" s="20">
        <f t="shared" si="57"/>
        <v>17922</v>
      </c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51.75" customHeight="1" outlineLevel="6">
      <c r="A376" s="52" t="s">
        <v>240</v>
      </c>
      <c r="B376" s="53" t="s">
        <v>234</v>
      </c>
      <c r="C376" s="53" t="s">
        <v>23</v>
      </c>
      <c r="D376" s="53" t="s">
        <v>174</v>
      </c>
      <c r="E376" s="53" t="s">
        <v>241</v>
      </c>
      <c r="F376" s="53" t="s">
        <v>21</v>
      </c>
      <c r="G376" s="56">
        <f t="shared" si="57"/>
        <v>16752</v>
      </c>
      <c r="H376" s="56">
        <f t="shared" si="57"/>
        <v>134525</v>
      </c>
      <c r="I376" s="56">
        <f t="shared" si="57"/>
        <v>17922</v>
      </c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1.5" outlineLevel="6">
      <c r="A377" s="52" t="s">
        <v>36</v>
      </c>
      <c r="B377" s="53" t="s">
        <v>234</v>
      </c>
      <c r="C377" s="53" t="s">
        <v>23</v>
      </c>
      <c r="D377" s="53" t="s">
        <v>174</v>
      </c>
      <c r="E377" s="53" t="s">
        <v>241</v>
      </c>
      <c r="F377" s="53" t="s">
        <v>37</v>
      </c>
      <c r="G377" s="56">
        <f t="shared" si="57"/>
        <v>16752</v>
      </c>
      <c r="H377" s="56">
        <f t="shared" si="57"/>
        <v>134525</v>
      </c>
      <c r="I377" s="56">
        <f t="shared" si="57"/>
        <v>17922</v>
      </c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1.5" outlineLevel="6">
      <c r="A378" s="52" t="s">
        <v>38</v>
      </c>
      <c r="B378" s="53" t="s">
        <v>234</v>
      </c>
      <c r="C378" s="53" t="s">
        <v>23</v>
      </c>
      <c r="D378" s="53" t="s">
        <v>174</v>
      </c>
      <c r="E378" s="53" t="s">
        <v>241</v>
      </c>
      <c r="F378" s="53" t="s">
        <v>39</v>
      </c>
      <c r="G378" s="56">
        <f>25952-9200</f>
        <v>16752</v>
      </c>
      <c r="H378" s="56">
        <f>320758-186233</f>
        <v>134525</v>
      </c>
      <c r="I378" s="56">
        <f>25952-8030</f>
        <v>17922</v>
      </c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47.25" outlineLevel="6">
      <c r="A379" s="16" t="s">
        <v>24</v>
      </c>
      <c r="B379" s="17" t="s">
        <v>234</v>
      </c>
      <c r="C379" s="17" t="s">
        <v>23</v>
      </c>
      <c r="D379" s="17" t="s">
        <v>25</v>
      </c>
      <c r="E379" s="17" t="s">
        <v>20</v>
      </c>
      <c r="F379" s="17" t="s">
        <v>21</v>
      </c>
      <c r="G379" s="18">
        <f>G380</f>
        <v>2285279</v>
      </c>
      <c r="H379" s="18">
        <f>H380</f>
        <v>2385164</v>
      </c>
      <c r="I379" s="18">
        <f>I380</f>
        <v>2480571</v>
      </c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1.5" outlineLevel="6">
      <c r="A380" s="16" t="s">
        <v>26</v>
      </c>
      <c r="B380" s="17" t="s">
        <v>234</v>
      </c>
      <c r="C380" s="17" t="s">
        <v>23</v>
      </c>
      <c r="D380" s="17" t="s">
        <v>25</v>
      </c>
      <c r="E380" s="17" t="s">
        <v>27</v>
      </c>
      <c r="F380" s="17" t="s">
        <v>21</v>
      </c>
      <c r="G380" s="18">
        <f>G382</f>
        <v>2285279</v>
      </c>
      <c r="H380" s="18">
        <f>H382</f>
        <v>2385164</v>
      </c>
      <c r="I380" s="18">
        <f>I382</f>
        <v>2480571</v>
      </c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1.5" outlineLevel="6">
      <c r="A381" s="16" t="s">
        <v>28</v>
      </c>
      <c r="B381" s="17" t="s">
        <v>234</v>
      </c>
      <c r="C381" s="17" t="s">
        <v>23</v>
      </c>
      <c r="D381" s="17" t="s">
        <v>25</v>
      </c>
      <c r="E381" s="17" t="s">
        <v>29</v>
      </c>
      <c r="F381" s="17" t="s">
        <v>21</v>
      </c>
      <c r="G381" s="18">
        <f t="shared" ref="G381:I383" si="58">G382</f>
        <v>2285279</v>
      </c>
      <c r="H381" s="18">
        <f t="shared" si="58"/>
        <v>2385164</v>
      </c>
      <c r="I381" s="18">
        <f t="shared" si="58"/>
        <v>2480571</v>
      </c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47.25" outlineLevel="6">
      <c r="A382" s="19" t="s">
        <v>30</v>
      </c>
      <c r="B382" s="17" t="s">
        <v>234</v>
      </c>
      <c r="C382" s="17" t="s">
        <v>23</v>
      </c>
      <c r="D382" s="17" t="s">
        <v>25</v>
      </c>
      <c r="E382" s="17" t="s">
        <v>31</v>
      </c>
      <c r="F382" s="17" t="s">
        <v>21</v>
      </c>
      <c r="G382" s="18">
        <f t="shared" si="58"/>
        <v>2285279</v>
      </c>
      <c r="H382" s="18">
        <f t="shared" si="58"/>
        <v>2385164</v>
      </c>
      <c r="I382" s="18">
        <f t="shared" si="58"/>
        <v>2480571</v>
      </c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78.75" outlineLevel="6">
      <c r="A383" s="16" t="s">
        <v>32</v>
      </c>
      <c r="B383" s="17" t="s">
        <v>234</v>
      </c>
      <c r="C383" s="17" t="s">
        <v>23</v>
      </c>
      <c r="D383" s="17" t="s">
        <v>25</v>
      </c>
      <c r="E383" s="17" t="s">
        <v>31</v>
      </c>
      <c r="F383" s="17" t="s">
        <v>33</v>
      </c>
      <c r="G383" s="18">
        <f t="shared" si="58"/>
        <v>2285279</v>
      </c>
      <c r="H383" s="18">
        <f t="shared" si="58"/>
        <v>2385164</v>
      </c>
      <c r="I383" s="18">
        <f t="shared" si="58"/>
        <v>2480571</v>
      </c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1.5" outlineLevel="6">
      <c r="A384" s="16" t="s">
        <v>34</v>
      </c>
      <c r="B384" s="17" t="s">
        <v>234</v>
      </c>
      <c r="C384" s="17" t="s">
        <v>23</v>
      </c>
      <c r="D384" s="17" t="s">
        <v>25</v>
      </c>
      <c r="E384" s="17" t="s">
        <v>31</v>
      </c>
      <c r="F384" s="17" t="s">
        <v>35</v>
      </c>
      <c r="G384" s="18">
        <v>2285279</v>
      </c>
      <c r="H384" s="18">
        <v>2385164</v>
      </c>
      <c r="I384" s="18">
        <v>2480571</v>
      </c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outlineLevel="6">
      <c r="A385" s="141" t="s">
        <v>525</v>
      </c>
      <c r="B385" s="17" t="s">
        <v>234</v>
      </c>
      <c r="C385" s="147" t="s">
        <v>23</v>
      </c>
      <c r="D385" s="147" t="s">
        <v>47</v>
      </c>
      <c r="E385" s="147" t="s">
        <v>20</v>
      </c>
      <c r="F385" s="147" t="s">
        <v>21</v>
      </c>
      <c r="G385" s="146">
        <f>G386</f>
        <v>1493830</v>
      </c>
      <c r="H385" s="146">
        <f t="shared" ref="H385:I389" si="59">H386</f>
        <v>0</v>
      </c>
      <c r="I385" s="146">
        <f t="shared" si="59"/>
        <v>0</v>
      </c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1.5" outlineLevel="6">
      <c r="A386" s="141" t="s">
        <v>26</v>
      </c>
      <c r="B386" s="17" t="s">
        <v>234</v>
      </c>
      <c r="C386" s="147" t="s">
        <v>23</v>
      </c>
      <c r="D386" s="147" t="s">
        <v>47</v>
      </c>
      <c r="E386" s="147" t="s">
        <v>27</v>
      </c>
      <c r="F386" s="147" t="s">
        <v>21</v>
      </c>
      <c r="G386" s="146">
        <f>G387</f>
        <v>1493830</v>
      </c>
      <c r="H386" s="146">
        <f t="shared" si="59"/>
        <v>0</v>
      </c>
      <c r="I386" s="146">
        <f t="shared" si="59"/>
        <v>0</v>
      </c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1.5" outlineLevel="6">
      <c r="A387" s="141" t="s">
        <v>28</v>
      </c>
      <c r="B387" s="17" t="s">
        <v>234</v>
      </c>
      <c r="C387" s="147" t="s">
        <v>23</v>
      </c>
      <c r="D387" s="147" t="s">
        <v>47</v>
      </c>
      <c r="E387" s="147" t="s">
        <v>29</v>
      </c>
      <c r="F387" s="147" t="s">
        <v>21</v>
      </c>
      <c r="G387" s="146">
        <f>G388</f>
        <v>1493830</v>
      </c>
      <c r="H387" s="146">
        <f t="shared" si="59"/>
        <v>0</v>
      </c>
      <c r="I387" s="146">
        <f t="shared" si="59"/>
        <v>0</v>
      </c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1.5" outlineLevel="6">
      <c r="A388" s="142" t="s">
        <v>526</v>
      </c>
      <c r="B388" s="53" t="s">
        <v>234</v>
      </c>
      <c r="C388" s="144" t="s">
        <v>23</v>
      </c>
      <c r="D388" s="144" t="s">
        <v>47</v>
      </c>
      <c r="E388" s="144" t="s">
        <v>528</v>
      </c>
      <c r="F388" s="144" t="s">
        <v>21</v>
      </c>
      <c r="G388" s="145">
        <f>G389</f>
        <v>1493830</v>
      </c>
      <c r="H388" s="146">
        <f t="shared" si="59"/>
        <v>0</v>
      </c>
      <c r="I388" s="146">
        <f t="shared" si="59"/>
        <v>0</v>
      </c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outlineLevel="6">
      <c r="A389" s="143" t="s">
        <v>40</v>
      </c>
      <c r="B389" s="53" t="s">
        <v>234</v>
      </c>
      <c r="C389" s="144" t="s">
        <v>23</v>
      </c>
      <c r="D389" s="144" t="s">
        <v>47</v>
      </c>
      <c r="E389" s="144" t="s">
        <v>528</v>
      </c>
      <c r="F389" s="144" t="s">
        <v>41</v>
      </c>
      <c r="G389" s="145">
        <f>G390</f>
        <v>1493830</v>
      </c>
      <c r="H389" s="146">
        <f t="shared" si="59"/>
        <v>0</v>
      </c>
      <c r="I389" s="146">
        <f t="shared" si="59"/>
        <v>0</v>
      </c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outlineLevel="6">
      <c r="A390" s="143" t="s">
        <v>527</v>
      </c>
      <c r="B390" s="53" t="s">
        <v>234</v>
      </c>
      <c r="C390" s="144" t="s">
        <v>23</v>
      </c>
      <c r="D390" s="144" t="s">
        <v>47</v>
      </c>
      <c r="E390" s="144" t="s">
        <v>528</v>
      </c>
      <c r="F390" s="144" t="s">
        <v>529</v>
      </c>
      <c r="G390" s="145">
        <v>1493830</v>
      </c>
      <c r="H390" s="146">
        <v>0</v>
      </c>
      <c r="I390" s="146">
        <v>0</v>
      </c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outlineLevel="6">
      <c r="A391" s="16" t="s">
        <v>242</v>
      </c>
      <c r="B391" s="17" t="s">
        <v>234</v>
      </c>
      <c r="C391" s="17" t="s">
        <v>23</v>
      </c>
      <c r="D391" s="17" t="s">
        <v>243</v>
      </c>
      <c r="E391" s="17" t="s">
        <v>20</v>
      </c>
      <c r="F391" s="17" t="s">
        <v>21</v>
      </c>
      <c r="G391" s="18">
        <f t="shared" ref="G391:I395" si="60">G392</f>
        <v>26580000</v>
      </c>
      <c r="H391" s="18">
        <f t="shared" si="60"/>
        <v>27000000</v>
      </c>
      <c r="I391" s="18">
        <f t="shared" si="60"/>
        <v>27000000</v>
      </c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1.5" outlineLevel="6">
      <c r="A392" s="16" t="s">
        <v>26</v>
      </c>
      <c r="B392" s="17" t="s">
        <v>234</v>
      </c>
      <c r="C392" s="17" t="s">
        <v>23</v>
      </c>
      <c r="D392" s="17" t="s">
        <v>243</v>
      </c>
      <c r="E392" s="17" t="s">
        <v>27</v>
      </c>
      <c r="F392" s="17" t="s">
        <v>21</v>
      </c>
      <c r="G392" s="18">
        <f t="shared" si="60"/>
        <v>26580000</v>
      </c>
      <c r="H392" s="18">
        <f t="shared" si="60"/>
        <v>27000000</v>
      </c>
      <c r="I392" s="18">
        <f t="shared" si="60"/>
        <v>27000000</v>
      </c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1.5" outlineLevel="6">
      <c r="A393" s="16" t="s">
        <v>28</v>
      </c>
      <c r="B393" s="17" t="s">
        <v>234</v>
      </c>
      <c r="C393" s="17" t="s">
        <v>23</v>
      </c>
      <c r="D393" s="17" t="s">
        <v>243</v>
      </c>
      <c r="E393" s="17" t="s">
        <v>29</v>
      </c>
      <c r="F393" s="17" t="s">
        <v>21</v>
      </c>
      <c r="G393" s="18">
        <f t="shared" si="60"/>
        <v>26580000</v>
      </c>
      <c r="H393" s="18">
        <f t="shared" si="60"/>
        <v>27000000</v>
      </c>
      <c r="I393" s="18">
        <f t="shared" si="60"/>
        <v>27000000</v>
      </c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1.5" outlineLevel="6">
      <c r="A394" s="52" t="s">
        <v>244</v>
      </c>
      <c r="B394" s="53" t="s">
        <v>234</v>
      </c>
      <c r="C394" s="53" t="s">
        <v>23</v>
      </c>
      <c r="D394" s="53" t="s">
        <v>243</v>
      </c>
      <c r="E394" s="53" t="s">
        <v>245</v>
      </c>
      <c r="F394" s="53" t="s">
        <v>21</v>
      </c>
      <c r="G394" s="55">
        <f t="shared" si="60"/>
        <v>26580000</v>
      </c>
      <c r="H394" s="55">
        <f t="shared" si="60"/>
        <v>27000000</v>
      </c>
      <c r="I394" s="55">
        <f t="shared" si="60"/>
        <v>27000000</v>
      </c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outlineLevel="6">
      <c r="A395" s="52" t="s">
        <v>40</v>
      </c>
      <c r="B395" s="53" t="s">
        <v>234</v>
      </c>
      <c r="C395" s="53" t="s">
        <v>23</v>
      </c>
      <c r="D395" s="53" t="s">
        <v>243</v>
      </c>
      <c r="E395" s="53" t="s">
        <v>245</v>
      </c>
      <c r="F395" s="53" t="s">
        <v>41</v>
      </c>
      <c r="G395" s="55">
        <f t="shared" si="60"/>
        <v>26580000</v>
      </c>
      <c r="H395" s="55">
        <f t="shared" si="60"/>
        <v>27000000</v>
      </c>
      <c r="I395" s="55">
        <f t="shared" si="60"/>
        <v>27000000</v>
      </c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outlineLevel="6">
      <c r="A396" s="52" t="s">
        <v>246</v>
      </c>
      <c r="B396" s="53" t="s">
        <v>234</v>
      </c>
      <c r="C396" s="53" t="s">
        <v>23</v>
      </c>
      <c r="D396" s="53" t="s">
        <v>243</v>
      </c>
      <c r="E396" s="53" t="s">
        <v>245</v>
      </c>
      <c r="F396" s="53" t="s">
        <v>247</v>
      </c>
      <c r="G396" s="55">
        <f>27000000-70000-50000-100000-100000-100000</f>
        <v>26580000</v>
      </c>
      <c r="H396" s="55">
        <v>27000000</v>
      </c>
      <c r="I396" s="55">
        <v>27000000</v>
      </c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26.25" customHeight="1" outlineLevel="6">
      <c r="A397" s="16" t="s">
        <v>213</v>
      </c>
      <c r="B397" s="17" t="s">
        <v>234</v>
      </c>
      <c r="C397" s="17" t="s">
        <v>23</v>
      </c>
      <c r="D397" s="17" t="s">
        <v>214</v>
      </c>
      <c r="E397" s="17" t="s">
        <v>20</v>
      </c>
      <c r="F397" s="17" t="s">
        <v>21</v>
      </c>
      <c r="G397" s="18">
        <f>G398+G403+G408+G419+G433+G438+G443+G448+G453+G458</f>
        <v>24045492.98</v>
      </c>
      <c r="H397" s="18">
        <f>H398+H403+H408+H419+H433+H438+H443+H448+H453+H458</f>
        <v>16135625.08</v>
      </c>
      <c r="I397" s="18">
        <f>I398+I403+I408+I419+I433+I438+I443+I448+I453+I458</f>
        <v>14178590.08</v>
      </c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63" outlineLevel="6">
      <c r="A398" s="16" t="s">
        <v>248</v>
      </c>
      <c r="B398" s="17" t="s">
        <v>234</v>
      </c>
      <c r="C398" s="17" t="s">
        <v>23</v>
      </c>
      <c r="D398" s="17" t="s">
        <v>214</v>
      </c>
      <c r="E398" s="17" t="s">
        <v>249</v>
      </c>
      <c r="F398" s="17" t="s">
        <v>21</v>
      </c>
      <c r="G398" s="20">
        <f t="shared" ref="G398:I401" si="61">G399</f>
        <v>625000</v>
      </c>
      <c r="H398" s="20">
        <f t="shared" si="61"/>
        <v>640000</v>
      </c>
      <c r="I398" s="20">
        <f t="shared" si="61"/>
        <v>0</v>
      </c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63" outlineLevel="6">
      <c r="A399" s="16" t="s">
        <v>250</v>
      </c>
      <c r="B399" s="17" t="s">
        <v>234</v>
      </c>
      <c r="C399" s="17" t="s">
        <v>23</v>
      </c>
      <c r="D399" s="17" t="s">
        <v>214</v>
      </c>
      <c r="E399" s="17" t="s">
        <v>251</v>
      </c>
      <c r="F399" s="17" t="s">
        <v>21</v>
      </c>
      <c r="G399" s="20">
        <f t="shared" si="61"/>
        <v>625000</v>
      </c>
      <c r="H399" s="20">
        <f t="shared" si="61"/>
        <v>640000</v>
      </c>
      <c r="I399" s="20">
        <f t="shared" si="61"/>
        <v>0</v>
      </c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47.25" outlineLevel="6">
      <c r="A400" s="16" t="s">
        <v>252</v>
      </c>
      <c r="B400" s="17" t="s">
        <v>234</v>
      </c>
      <c r="C400" s="17" t="s">
        <v>23</v>
      </c>
      <c r="D400" s="17" t="s">
        <v>214</v>
      </c>
      <c r="E400" s="17" t="s">
        <v>253</v>
      </c>
      <c r="F400" s="17" t="s">
        <v>21</v>
      </c>
      <c r="G400" s="20">
        <f t="shared" si="61"/>
        <v>625000</v>
      </c>
      <c r="H400" s="20">
        <f t="shared" si="61"/>
        <v>640000</v>
      </c>
      <c r="I400" s="20">
        <f t="shared" si="61"/>
        <v>0</v>
      </c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1.5" outlineLevel="6">
      <c r="A401" s="16" t="s">
        <v>36</v>
      </c>
      <c r="B401" s="17" t="s">
        <v>234</v>
      </c>
      <c r="C401" s="17" t="s">
        <v>23</v>
      </c>
      <c r="D401" s="17" t="s">
        <v>214</v>
      </c>
      <c r="E401" s="17" t="s">
        <v>253</v>
      </c>
      <c r="F401" s="17" t="s">
        <v>37</v>
      </c>
      <c r="G401" s="20">
        <f t="shared" si="61"/>
        <v>625000</v>
      </c>
      <c r="H401" s="20">
        <f t="shared" si="61"/>
        <v>640000</v>
      </c>
      <c r="I401" s="20">
        <f t="shared" si="61"/>
        <v>0</v>
      </c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1.5" outlineLevel="6">
      <c r="A402" s="16" t="s">
        <v>38</v>
      </c>
      <c r="B402" s="17" t="s">
        <v>234</v>
      </c>
      <c r="C402" s="17" t="s">
        <v>23</v>
      </c>
      <c r="D402" s="17" t="s">
        <v>214</v>
      </c>
      <c r="E402" s="17" t="s">
        <v>253</v>
      </c>
      <c r="F402" s="17" t="s">
        <v>39</v>
      </c>
      <c r="G402" s="20">
        <v>625000</v>
      </c>
      <c r="H402" s="20">
        <v>640000</v>
      </c>
      <c r="I402" s="20">
        <v>0</v>
      </c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47.25" outlineLevel="6">
      <c r="A403" s="16" t="s">
        <v>159</v>
      </c>
      <c r="B403" s="17" t="s">
        <v>234</v>
      </c>
      <c r="C403" s="17" t="s">
        <v>23</v>
      </c>
      <c r="D403" s="17" t="s">
        <v>214</v>
      </c>
      <c r="E403" s="17" t="s">
        <v>160</v>
      </c>
      <c r="F403" s="17" t="s">
        <v>21</v>
      </c>
      <c r="G403" s="20">
        <f t="shared" ref="G403:I406" si="62">G404</f>
        <v>100000</v>
      </c>
      <c r="H403" s="20">
        <f t="shared" si="62"/>
        <v>0</v>
      </c>
      <c r="I403" s="20">
        <f t="shared" si="62"/>
        <v>0</v>
      </c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47.25" outlineLevel="6">
      <c r="A404" s="16" t="s">
        <v>161</v>
      </c>
      <c r="B404" s="17" t="s">
        <v>234</v>
      </c>
      <c r="C404" s="17" t="s">
        <v>23</v>
      </c>
      <c r="D404" s="17" t="s">
        <v>214</v>
      </c>
      <c r="E404" s="17" t="s">
        <v>162</v>
      </c>
      <c r="F404" s="17" t="s">
        <v>21</v>
      </c>
      <c r="G404" s="20">
        <f t="shared" si="62"/>
        <v>100000</v>
      </c>
      <c r="H404" s="20">
        <f t="shared" si="62"/>
        <v>0</v>
      </c>
      <c r="I404" s="20">
        <f t="shared" si="62"/>
        <v>0</v>
      </c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outlineLevel="6">
      <c r="A405" s="16" t="s">
        <v>163</v>
      </c>
      <c r="B405" s="17" t="s">
        <v>234</v>
      </c>
      <c r="C405" s="17" t="s">
        <v>23</v>
      </c>
      <c r="D405" s="17" t="s">
        <v>214</v>
      </c>
      <c r="E405" s="17" t="s">
        <v>164</v>
      </c>
      <c r="F405" s="17" t="s">
        <v>21</v>
      </c>
      <c r="G405" s="20">
        <f t="shared" si="62"/>
        <v>100000</v>
      </c>
      <c r="H405" s="20">
        <f t="shared" si="62"/>
        <v>0</v>
      </c>
      <c r="I405" s="20">
        <f t="shared" si="62"/>
        <v>0</v>
      </c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1.5" outlineLevel="6">
      <c r="A406" s="16" t="s">
        <v>36</v>
      </c>
      <c r="B406" s="17" t="s">
        <v>234</v>
      </c>
      <c r="C406" s="17" t="s">
        <v>23</v>
      </c>
      <c r="D406" s="17" t="s">
        <v>214</v>
      </c>
      <c r="E406" s="17" t="s">
        <v>164</v>
      </c>
      <c r="F406" s="17" t="s">
        <v>37</v>
      </c>
      <c r="G406" s="20">
        <f t="shared" si="62"/>
        <v>100000</v>
      </c>
      <c r="H406" s="20">
        <f t="shared" si="62"/>
        <v>0</v>
      </c>
      <c r="I406" s="20">
        <f t="shared" si="62"/>
        <v>0</v>
      </c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1.5" outlineLevel="6">
      <c r="A407" s="16" t="s">
        <v>254</v>
      </c>
      <c r="B407" s="17" t="s">
        <v>234</v>
      </c>
      <c r="C407" s="17" t="s">
        <v>23</v>
      </c>
      <c r="D407" s="17" t="s">
        <v>214</v>
      </c>
      <c r="E407" s="17" t="s">
        <v>164</v>
      </c>
      <c r="F407" s="17" t="s">
        <v>39</v>
      </c>
      <c r="G407" s="20">
        <v>100000</v>
      </c>
      <c r="H407" s="20">
        <v>0</v>
      </c>
      <c r="I407" s="20">
        <v>0</v>
      </c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47.25" outlineLevel="6">
      <c r="A408" s="16" t="s">
        <v>255</v>
      </c>
      <c r="B408" s="17" t="s">
        <v>234</v>
      </c>
      <c r="C408" s="17" t="s">
        <v>23</v>
      </c>
      <c r="D408" s="17" t="s">
        <v>214</v>
      </c>
      <c r="E408" s="17" t="s">
        <v>256</v>
      </c>
      <c r="F408" s="17" t="s">
        <v>21</v>
      </c>
      <c r="G408" s="20">
        <f>G409</f>
        <v>1600000</v>
      </c>
      <c r="H408" s="20">
        <f>H409</f>
        <v>1600000</v>
      </c>
      <c r="I408" s="20">
        <f>I409</f>
        <v>0</v>
      </c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47.25" outlineLevel="6">
      <c r="A409" s="16" t="s">
        <v>257</v>
      </c>
      <c r="B409" s="17" t="s">
        <v>234</v>
      </c>
      <c r="C409" s="17" t="s">
        <v>23</v>
      </c>
      <c r="D409" s="17" t="s">
        <v>214</v>
      </c>
      <c r="E409" s="17" t="s">
        <v>258</v>
      </c>
      <c r="F409" s="17" t="s">
        <v>21</v>
      </c>
      <c r="G409" s="20">
        <f>G410+G413+G416</f>
        <v>1600000</v>
      </c>
      <c r="H409" s="20">
        <f>H410+H413+H416</f>
        <v>1600000</v>
      </c>
      <c r="I409" s="20">
        <f>I410+I413+I416</f>
        <v>0</v>
      </c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outlineLevel="6">
      <c r="A410" s="16" t="s">
        <v>259</v>
      </c>
      <c r="B410" s="17" t="s">
        <v>234</v>
      </c>
      <c r="C410" s="17" t="s">
        <v>23</v>
      </c>
      <c r="D410" s="17" t="s">
        <v>214</v>
      </c>
      <c r="E410" s="17" t="s">
        <v>260</v>
      </c>
      <c r="F410" s="17" t="s">
        <v>21</v>
      </c>
      <c r="G410" s="18">
        <f t="shared" ref="G410:I411" si="63">G411</f>
        <v>200000</v>
      </c>
      <c r="H410" s="18">
        <f t="shared" si="63"/>
        <v>200000</v>
      </c>
      <c r="I410" s="18">
        <f t="shared" si="63"/>
        <v>0</v>
      </c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1.5" outlineLevel="6">
      <c r="A411" s="16" t="s">
        <v>36</v>
      </c>
      <c r="B411" s="17" t="s">
        <v>234</v>
      </c>
      <c r="C411" s="17" t="s">
        <v>23</v>
      </c>
      <c r="D411" s="17" t="s">
        <v>214</v>
      </c>
      <c r="E411" s="17" t="s">
        <v>260</v>
      </c>
      <c r="F411" s="17" t="s">
        <v>37</v>
      </c>
      <c r="G411" s="18">
        <f t="shared" si="63"/>
        <v>200000</v>
      </c>
      <c r="H411" s="18">
        <f t="shared" si="63"/>
        <v>200000</v>
      </c>
      <c r="I411" s="18">
        <f t="shared" si="63"/>
        <v>0</v>
      </c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1.5" outlineLevel="6">
      <c r="A412" s="16" t="s">
        <v>254</v>
      </c>
      <c r="B412" s="17" t="s">
        <v>234</v>
      </c>
      <c r="C412" s="17" t="s">
        <v>23</v>
      </c>
      <c r="D412" s="17" t="s">
        <v>214</v>
      </c>
      <c r="E412" s="17" t="s">
        <v>260</v>
      </c>
      <c r="F412" s="17" t="s">
        <v>39</v>
      </c>
      <c r="G412" s="18">
        <v>200000</v>
      </c>
      <c r="H412" s="18">
        <v>200000</v>
      </c>
      <c r="I412" s="18">
        <v>0</v>
      </c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47.25" outlineLevel="6">
      <c r="A413" s="16" t="s">
        <v>261</v>
      </c>
      <c r="B413" s="17" t="s">
        <v>234</v>
      </c>
      <c r="C413" s="17" t="s">
        <v>23</v>
      </c>
      <c r="D413" s="17" t="s">
        <v>214</v>
      </c>
      <c r="E413" s="17" t="s">
        <v>262</v>
      </c>
      <c r="F413" s="17" t="s">
        <v>21</v>
      </c>
      <c r="G413" s="20">
        <f t="shared" ref="G413:I414" si="64">G414</f>
        <v>1300000</v>
      </c>
      <c r="H413" s="20">
        <f t="shared" si="64"/>
        <v>1300000</v>
      </c>
      <c r="I413" s="20">
        <f t="shared" si="64"/>
        <v>0</v>
      </c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1.5" outlineLevel="6">
      <c r="A414" s="16" t="s">
        <v>36</v>
      </c>
      <c r="B414" s="17" t="s">
        <v>234</v>
      </c>
      <c r="C414" s="17" t="s">
        <v>23</v>
      </c>
      <c r="D414" s="17" t="s">
        <v>214</v>
      </c>
      <c r="E414" s="17" t="s">
        <v>262</v>
      </c>
      <c r="F414" s="17" t="s">
        <v>37</v>
      </c>
      <c r="G414" s="20">
        <f t="shared" si="64"/>
        <v>1300000</v>
      </c>
      <c r="H414" s="20">
        <f t="shared" si="64"/>
        <v>1300000</v>
      </c>
      <c r="I414" s="20">
        <f t="shared" si="64"/>
        <v>0</v>
      </c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1.5" outlineLevel="6">
      <c r="A415" s="16" t="s">
        <v>254</v>
      </c>
      <c r="B415" s="17" t="s">
        <v>234</v>
      </c>
      <c r="C415" s="17" t="s">
        <v>23</v>
      </c>
      <c r="D415" s="17" t="s">
        <v>214</v>
      </c>
      <c r="E415" s="17" t="s">
        <v>262</v>
      </c>
      <c r="F415" s="17" t="s">
        <v>39</v>
      </c>
      <c r="G415" s="20">
        <v>1300000</v>
      </c>
      <c r="H415" s="20">
        <v>1300000</v>
      </c>
      <c r="I415" s="20">
        <v>0</v>
      </c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outlineLevel="6">
      <c r="A416" s="16" t="s">
        <v>263</v>
      </c>
      <c r="B416" s="17" t="s">
        <v>234</v>
      </c>
      <c r="C416" s="17" t="s">
        <v>23</v>
      </c>
      <c r="D416" s="17" t="s">
        <v>214</v>
      </c>
      <c r="E416" s="17" t="s">
        <v>264</v>
      </c>
      <c r="F416" s="17" t="s">
        <v>21</v>
      </c>
      <c r="G416" s="18">
        <f t="shared" ref="G416:I417" si="65">G417</f>
        <v>100000</v>
      </c>
      <c r="H416" s="18">
        <f t="shared" si="65"/>
        <v>100000</v>
      </c>
      <c r="I416" s="18">
        <f t="shared" si="65"/>
        <v>0</v>
      </c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1.5" outlineLevel="6">
      <c r="A417" s="16" t="s">
        <v>36</v>
      </c>
      <c r="B417" s="17" t="s">
        <v>234</v>
      </c>
      <c r="C417" s="17" t="s">
        <v>23</v>
      </c>
      <c r="D417" s="17" t="s">
        <v>214</v>
      </c>
      <c r="E417" s="17" t="s">
        <v>264</v>
      </c>
      <c r="F417" s="17" t="s">
        <v>37</v>
      </c>
      <c r="G417" s="18">
        <f t="shared" si="65"/>
        <v>100000</v>
      </c>
      <c r="H417" s="18">
        <f t="shared" si="65"/>
        <v>100000</v>
      </c>
      <c r="I417" s="18">
        <f t="shared" si="65"/>
        <v>0</v>
      </c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1.5" outlineLevel="6">
      <c r="A418" s="16" t="s">
        <v>254</v>
      </c>
      <c r="B418" s="17" t="s">
        <v>234</v>
      </c>
      <c r="C418" s="17" t="s">
        <v>23</v>
      </c>
      <c r="D418" s="17" t="s">
        <v>214</v>
      </c>
      <c r="E418" s="17" t="s">
        <v>264</v>
      </c>
      <c r="F418" s="17" t="s">
        <v>39</v>
      </c>
      <c r="G418" s="18">
        <v>100000</v>
      </c>
      <c r="H418" s="18">
        <v>100000</v>
      </c>
      <c r="I418" s="18">
        <v>0</v>
      </c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" customHeight="1" outlineLevel="6">
      <c r="A419" s="16" t="s">
        <v>215</v>
      </c>
      <c r="B419" s="17" t="s">
        <v>234</v>
      </c>
      <c r="C419" s="17" t="s">
        <v>23</v>
      </c>
      <c r="D419" s="17" t="s">
        <v>214</v>
      </c>
      <c r="E419" s="17" t="s">
        <v>216</v>
      </c>
      <c r="F419" s="17" t="s">
        <v>21</v>
      </c>
      <c r="G419" s="31">
        <f>G420</f>
        <v>4650000</v>
      </c>
      <c r="H419" s="31">
        <f>H420</f>
        <v>0</v>
      </c>
      <c r="I419" s="31">
        <f>I420</f>
        <v>0</v>
      </c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47.25" outlineLevel="6">
      <c r="A420" s="16" t="s">
        <v>217</v>
      </c>
      <c r="B420" s="17" t="s">
        <v>234</v>
      </c>
      <c r="C420" s="17" t="s">
        <v>23</v>
      </c>
      <c r="D420" s="17" t="s">
        <v>214</v>
      </c>
      <c r="E420" s="17" t="s">
        <v>218</v>
      </c>
      <c r="F420" s="17" t="s">
        <v>21</v>
      </c>
      <c r="G420" s="31">
        <f>G421+G424+G427+G430</f>
        <v>4650000</v>
      </c>
      <c r="H420" s="31">
        <f>H421+H424+H427+H430</f>
        <v>0</v>
      </c>
      <c r="I420" s="31">
        <f>I421+I424+I427+I430</f>
        <v>0</v>
      </c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63" outlineLevel="6">
      <c r="A421" s="16" t="s">
        <v>265</v>
      </c>
      <c r="B421" s="17" t="s">
        <v>234</v>
      </c>
      <c r="C421" s="17" t="s">
        <v>23</v>
      </c>
      <c r="D421" s="17" t="s">
        <v>214</v>
      </c>
      <c r="E421" s="17" t="s">
        <v>266</v>
      </c>
      <c r="F421" s="17" t="s">
        <v>21</v>
      </c>
      <c r="G421" s="31">
        <f t="shared" ref="G421:I422" si="66">G422</f>
        <v>1500000</v>
      </c>
      <c r="H421" s="31">
        <f t="shared" si="66"/>
        <v>0</v>
      </c>
      <c r="I421" s="31">
        <f t="shared" si="66"/>
        <v>0</v>
      </c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1.5" outlineLevel="6">
      <c r="A422" s="16" t="s">
        <v>36</v>
      </c>
      <c r="B422" s="17" t="s">
        <v>234</v>
      </c>
      <c r="C422" s="17" t="s">
        <v>23</v>
      </c>
      <c r="D422" s="17" t="s">
        <v>214</v>
      </c>
      <c r="E422" s="17" t="s">
        <v>266</v>
      </c>
      <c r="F422" s="17" t="s">
        <v>37</v>
      </c>
      <c r="G422" s="31">
        <f t="shared" si="66"/>
        <v>1500000</v>
      </c>
      <c r="H422" s="31">
        <f t="shared" si="66"/>
        <v>0</v>
      </c>
      <c r="I422" s="31">
        <f t="shared" si="66"/>
        <v>0</v>
      </c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1.5" outlineLevel="6">
      <c r="A423" s="16" t="s">
        <v>38</v>
      </c>
      <c r="B423" s="17" t="s">
        <v>234</v>
      </c>
      <c r="C423" s="17" t="s">
        <v>23</v>
      </c>
      <c r="D423" s="17" t="s">
        <v>214</v>
      </c>
      <c r="E423" s="17" t="s">
        <v>266</v>
      </c>
      <c r="F423" s="17" t="s">
        <v>39</v>
      </c>
      <c r="G423" s="31">
        <v>1500000</v>
      </c>
      <c r="H423" s="31">
        <v>0</v>
      </c>
      <c r="I423" s="31">
        <v>0</v>
      </c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1.5" outlineLevel="6">
      <c r="A424" s="16" t="s">
        <v>267</v>
      </c>
      <c r="B424" s="17" t="s">
        <v>234</v>
      </c>
      <c r="C424" s="17" t="s">
        <v>23</v>
      </c>
      <c r="D424" s="17" t="s">
        <v>214</v>
      </c>
      <c r="E424" s="17" t="s">
        <v>268</v>
      </c>
      <c r="F424" s="17" t="s">
        <v>21</v>
      </c>
      <c r="G424" s="31">
        <f t="shared" ref="G424:I425" si="67">G425</f>
        <v>2500000</v>
      </c>
      <c r="H424" s="31">
        <f t="shared" si="67"/>
        <v>0</v>
      </c>
      <c r="I424" s="31">
        <f t="shared" si="67"/>
        <v>0</v>
      </c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1.5" outlineLevel="6">
      <c r="A425" s="16" t="s">
        <v>36</v>
      </c>
      <c r="B425" s="17" t="s">
        <v>234</v>
      </c>
      <c r="C425" s="17" t="s">
        <v>23</v>
      </c>
      <c r="D425" s="17" t="s">
        <v>214</v>
      </c>
      <c r="E425" s="17" t="s">
        <v>268</v>
      </c>
      <c r="F425" s="17" t="s">
        <v>37</v>
      </c>
      <c r="G425" s="31">
        <f t="shared" si="67"/>
        <v>2500000</v>
      </c>
      <c r="H425" s="31">
        <f t="shared" si="67"/>
        <v>0</v>
      </c>
      <c r="I425" s="31">
        <f t="shared" si="67"/>
        <v>0</v>
      </c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1.5" outlineLevel="6">
      <c r="A426" s="16" t="s">
        <v>254</v>
      </c>
      <c r="B426" s="17" t="s">
        <v>234</v>
      </c>
      <c r="C426" s="17" t="s">
        <v>23</v>
      </c>
      <c r="D426" s="17" t="s">
        <v>214</v>
      </c>
      <c r="E426" s="17" t="s">
        <v>268</v>
      </c>
      <c r="F426" s="17" t="s">
        <v>39</v>
      </c>
      <c r="G426" s="31">
        <v>2500000</v>
      </c>
      <c r="H426" s="31">
        <v>0</v>
      </c>
      <c r="I426" s="31">
        <v>0</v>
      </c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outlineLevel="6">
      <c r="A427" s="16" t="s">
        <v>269</v>
      </c>
      <c r="B427" s="17" t="s">
        <v>234</v>
      </c>
      <c r="C427" s="17" t="s">
        <v>23</v>
      </c>
      <c r="D427" s="17" t="s">
        <v>214</v>
      </c>
      <c r="E427" s="17" t="s">
        <v>270</v>
      </c>
      <c r="F427" s="17" t="s">
        <v>21</v>
      </c>
      <c r="G427" s="31">
        <f t="shared" ref="G427:I428" si="68">G428</f>
        <v>150000</v>
      </c>
      <c r="H427" s="31">
        <f t="shared" si="68"/>
        <v>0</v>
      </c>
      <c r="I427" s="31">
        <f t="shared" si="68"/>
        <v>0</v>
      </c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outlineLevel="6">
      <c r="A428" s="16" t="s">
        <v>40</v>
      </c>
      <c r="B428" s="17" t="s">
        <v>234</v>
      </c>
      <c r="C428" s="17" t="s">
        <v>23</v>
      </c>
      <c r="D428" s="17" t="s">
        <v>214</v>
      </c>
      <c r="E428" s="17" t="s">
        <v>270</v>
      </c>
      <c r="F428" s="17" t="s">
        <v>41</v>
      </c>
      <c r="G428" s="31">
        <f t="shared" si="68"/>
        <v>150000</v>
      </c>
      <c r="H428" s="31">
        <f t="shared" si="68"/>
        <v>0</v>
      </c>
      <c r="I428" s="31">
        <f t="shared" si="68"/>
        <v>0</v>
      </c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outlineLevel="6">
      <c r="A429" s="16" t="s">
        <v>42</v>
      </c>
      <c r="B429" s="17" t="s">
        <v>234</v>
      </c>
      <c r="C429" s="17" t="s">
        <v>23</v>
      </c>
      <c r="D429" s="17" t="s">
        <v>214</v>
      </c>
      <c r="E429" s="17" t="s">
        <v>270</v>
      </c>
      <c r="F429" s="17" t="s">
        <v>43</v>
      </c>
      <c r="G429" s="31">
        <v>150000</v>
      </c>
      <c r="H429" s="31">
        <v>0</v>
      </c>
      <c r="I429" s="31">
        <v>0</v>
      </c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outlineLevel="6">
      <c r="A430" s="16" t="s">
        <v>271</v>
      </c>
      <c r="B430" s="17" t="s">
        <v>234</v>
      </c>
      <c r="C430" s="17" t="s">
        <v>23</v>
      </c>
      <c r="D430" s="17" t="s">
        <v>214</v>
      </c>
      <c r="E430" s="17" t="s">
        <v>272</v>
      </c>
      <c r="F430" s="17" t="s">
        <v>21</v>
      </c>
      <c r="G430" s="18">
        <f t="shared" ref="G430:I431" si="69">G431</f>
        <v>500000</v>
      </c>
      <c r="H430" s="18">
        <f t="shared" si="69"/>
        <v>0</v>
      </c>
      <c r="I430" s="18">
        <f t="shared" si="69"/>
        <v>0</v>
      </c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1.5" outlineLevel="6">
      <c r="A431" s="16" t="s">
        <v>36</v>
      </c>
      <c r="B431" s="17" t="s">
        <v>234</v>
      </c>
      <c r="C431" s="17" t="s">
        <v>23</v>
      </c>
      <c r="D431" s="17" t="s">
        <v>214</v>
      </c>
      <c r="E431" s="17" t="s">
        <v>272</v>
      </c>
      <c r="F431" s="17" t="s">
        <v>37</v>
      </c>
      <c r="G431" s="18">
        <f t="shared" si="69"/>
        <v>500000</v>
      </c>
      <c r="H431" s="18">
        <f t="shared" si="69"/>
        <v>0</v>
      </c>
      <c r="I431" s="18">
        <f t="shared" si="69"/>
        <v>0</v>
      </c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1.5" outlineLevel="6">
      <c r="A432" s="16" t="s">
        <v>254</v>
      </c>
      <c r="B432" s="17" t="s">
        <v>234</v>
      </c>
      <c r="C432" s="17" t="s">
        <v>23</v>
      </c>
      <c r="D432" s="17" t="s">
        <v>214</v>
      </c>
      <c r="E432" s="17" t="s">
        <v>272</v>
      </c>
      <c r="F432" s="17" t="s">
        <v>39</v>
      </c>
      <c r="G432" s="18">
        <v>500000</v>
      </c>
      <c r="H432" s="18">
        <v>0</v>
      </c>
      <c r="I432" s="18">
        <v>0</v>
      </c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5.25" customHeight="1" outlineLevel="6">
      <c r="A433" s="16" t="s">
        <v>273</v>
      </c>
      <c r="B433" s="17" t="s">
        <v>234</v>
      </c>
      <c r="C433" s="17" t="s">
        <v>23</v>
      </c>
      <c r="D433" s="17" t="s">
        <v>214</v>
      </c>
      <c r="E433" s="17" t="s">
        <v>274</v>
      </c>
      <c r="F433" s="17" t="s">
        <v>21</v>
      </c>
      <c r="G433" s="18">
        <f t="shared" ref="G433:I436" si="70">G434</f>
        <v>429000</v>
      </c>
      <c r="H433" s="18">
        <f t="shared" si="70"/>
        <v>105000</v>
      </c>
      <c r="I433" s="18">
        <f t="shared" si="70"/>
        <v>0</v>
      </c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47.25" outlineLevel="6">
      <c r="A434" s="16" t="s">
        <v>275</v>
      </c>
      <c r="B434" s="17" t="s">
        <v>234</v>
      </c>
      <c r="C434" s="17" t="s">
        <v>23</v>
      </c>
      <c r="D434" s="17" t="s">
        <v>214</v>
      </c>
      <c r="E434" s="17" t="s">
        <v>276</v>
      </c>
      <c r="F434" s="17" t="s">
        <v>21</v>
      </c>
      <c r="G434" s="18">
        <f t="shared" si="70"/>
        <v>429000</v>
      </c>
      <c r="H434" s="18">
        <f t="shared" si="70"/>
        <v>105000</v>
      </c>
      <c r="I434" s="18">
        <f t="shared" si="70"/>
        <v>0</v>
      </c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1.5" outlineLevel="6">
      <c r="A435" s="52" t="s">
        <v>277</v>
      </c>
      <c r="B435" s="53" t="s">
        <v>234</v>
      </c>
      <c r="C435" s="53" t="s">
        <v>23</v>
      </c>
      <c r="D435" s="53" t="s">
        <v>214</v>
      </c>
      <c r="E435" s="53" t="s">
        <v>278</v>
      </c>
      <c r="F435" s="53" t="s">
        <v>21</v>
      </c>
      <c r="G435" s="55">
        <f t="shared" si="70"/>
        <v>429000</v>
      </c>
      <c r="H435" s="18">
        <f t="shared" si="70"/>
        <v>105000</v>
      </c>
      <c r="I435" s="18">
        <f t="shared" si="70"/>
        <v>0</v>
      </c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1.5" outlineLevel="6">
      <c r="A436" s="52" t="s">
        <v>36</v>
      </c>
      <c r="B436" s="53" t="s">
        <v>234</v>
      </c>
      <c r="C436" s="53" t="s">
        <v>23</v>
      </c>
      <c r="D436" s="53" t="s">
        <v>214</v>
      </c>
      <c r="E436" s="53" t="s">
        <v>278</v>
      </c>
      <c r="F436" s="53" t="s">
        <v>37</v>
      </c>
      <c r="G436" s="55">
        <f t="shared" si="70"/>
        <v>429000</v>
      </c>
      <c r="H436" s="18">
        <f t="shared" si="70"/>
        <v>105000</v>
      </c>
      <c r="I436" s="18">
        <f t="shared" si="70"/>
        <v>0</v>
      </c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1.5" outlineLevel="6">
      <c r="A437" s="52" t="s">
        <v>38</v>
      </c>
      <c r="B437" s="53" t="s">
        <v>234</v>
      </c>
      <c r="C437" s="53" t="s">
        <v>23</v>
      </c>
      <c r="D437" s="53" t="s">
        <v>214</v>
      </c>
      <c r="E437" s="53" t="s">
        <v>278</v>
      </c>
      <c r="F437" s="53" t="s">
        <v>39</v>
      </c>
      <c r="G437" s="55">
        <f>105000+324000</f>
        <v>429000</v>
      </c>
      <c r="H437" s="18">
        <v>105000</v>
      </c>
      <c r="I437" s="18">
        <v>0</v>
      </c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47.25" outlineLevel="6">
      <c r="A438" s="16" t="s">
        <v>69</v>
      </c>
      <c r="B438" s="17" t="s">
        <v>234</v>
      </c>
      <c r="C438" s="17" t="s">
        <v>23</v>
      </c>
      <c r="D438" s="17" t="s">
        <v>214</v>
      </c>
      <c r="E438" s="17" t="s">
        <v>70</v>
      </c>
      <c r="F438" s="17" t="s">
        <v>21</v>
      </c>
      <c r="G438" s="20">
        <f t="shared" ref="G438:I441" si="71">G439</f>
        <v>7500</v>
      </c>
      <c r="H438" s="20">
        <f t="shared" si="71"/>
        <v>7500</v>
      </c>
      <c r="I438" s="20">
        <f t="shared" si="71"/>
        <v>0</v>
      </c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63" outlineLevel="6">
      <c r="A439" s="16" t="s">
        <v>71</v>
      </c>
      <c r="B439" s="17" t="s">
        <v>234</v>
      </c>
      <c r="C439" s="17" t="s">
        <v>23</v>
      </c>
      <c r="D439" s="17" t="s">
        <v>214</v>
      </c>
      <c r="E439" s="17" t="s">
        <v>72</v>
      </c>
      <c r="F439" s="17" t="s">
        <v>21</v>
      </c>
      <c r="G439" s="20">
        <f t="shared" si="71"/>
        <v>7500</v>
      </c>
      <c r="H439" s="20">
        <f t="shared" si="71"/>
        <v>7500</v>
      </c>
      <c r="I439" s="20">
        <f t="shared" si="71"/>
        <v>0</v>
      </c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47.25" outlineLevel="6">
      <c r="A440" s="16" t="s">
        <v>73</v>
      </c>
      <c r="B440" s="17" t="s">
        <v>234</v>
      </c>
      <c r="C440" s="17" t="s">
        <v>23</v>
      </c>
      <c r="D440" s="17" t="s">
        <v>214</v>
      </c>
      <c r="E440" s="17" t="s">
        <v>74</v>
      </c>
      <c r="F440" s="17" t="s">
        <v>21</v>
      </c>
      <c r="G440" s="20">
        <f t="shared" si="71"/>
        <v>7500</v>
      </c>
      <c r="H440" s="20">
        <f t="shared" si="71"/>
        <v>7500</v>
      </c>
      <c r="I440" s="20">
        <f t="shared" si="71"/>
        <v>0</v>
      </c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1.5" outlineLevel="6">
      <c r="A441" s="16" t="s">
        <v>36</v>
      </c>
      <c r="B441" s="17" t="s">
        <v>234</v>
      </c>
      <c r="C441" s="17" t="s">
        <v>23</v>
      </c>
      <c r="D441" s="17" t="s">
        <v>214</v>
      </c>
      <c r="E441" s="17" t="s">
        <v>74</v>
      </c>
      <c r="F441" s="17" t="s">
        <v>37</v>
      </c>
      <c r="G441" s="20">
        <f t="shared" si="71"/>
        <v>7500</v>
      </c>
      <c r="H441" s="20">
        <f t="shared" si="71"/>
        <v>7500</v>
      </c>
      <c r="I441" s="20">
        <f t="shared" si="71"/>
        <v>0</v>
      </c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1.5" outlineLevel="6">
      <c r="A442" s="16" t="s">
        <v>38</v>
      </c>
      <c r="B442" s="17" t="s">
        <v>234</v>
      </c>
      <c r="C442" s="17" t="s">
        <v>23</v>
      </c>
      <c r="D442" s="17" t="s">
        <v>214</v>
      </c>
      <c r="E442" s="17" t="s">
        <v>74</v>
      </c>
      <c r="F442" s="17" t="s">
        <v>39</v>
      </c>
      <c r="G442" s="20">
        <v>7500</v>
      </c>
      <c r="H442" s="20">
        <v>7500</v>
      </c>
      <c r="I442" s="20">
        <v>0</v>
      </c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1.5" outlineLevel="6">
      <c r="A443" s="16" t="s">
        <v>279</v>
      </c>
      <c r="B443" s="17" t="s">
        <v>234</v>
      </c>
      <c r="C443" s="17" t="s">
        <v>23</v>
      </c>
      <c r="D443" s="17" t="s">
        <v>214</v>
      </c>
      <c r="E443" s="17" t="s">
        <v>280</v>
      </c>
      <c r="F443" s="17" t="s">
        <v>21</v>
      </c>
      <c r="G443" s="20">
        <f t="shared" ref="G443:I446" si="72">G444</f>
        <v>105000</v>
      </c>
      <c r="H443" s="20">
        <f t="shared" si="72"/>
        <v>45000</v>
      </c>
      <c r="I443" s="20">
        <f t="shared" si="72"/>
        <v>100000</v>
      </c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47.25" outlineLevel="6">
      <c r="A444" s="16" t="s">
        <v>281</v>
      </c>
      <c r="B444" s="17" t="s">
        <v>234</v>
      </c>
      <c r="C444" s="17" t="s">
        <v>23</v>
      </c>
      <c r="D444" s="17" t="s">
        <v>214</v>
      </c>
      <c r="E444" s="17" t="s">
        <v>282</v>
      </c>
      <c r="F444" s="17" t="s">
        <v>21</v>
      </c>
      <c r="G444" s="20">
        <f t="shared" si="72"/>
        <v>105000</v>
      </c>
      <c r="H444" s="20">
        <f t="shared" si="72"/>
        <v>45000</v>
      </c>
      <c r="I444" s="20">
        <f t="shared" si="72"/>
        <v>100000</v>
      </c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63" outlineLevel="6">
      <c r="A445" s="16" t="s">
        <v>283</v>
      </c>
      <c r="B445" s="17" t="s">
        <v>234</v>
      </c>
      <c r="C445" s="17" t="s">
        <v>23</v>
      </c>
      <c r="D445" s="17" t="s">
        <v>214</v>
      </c>
      <c r="E445" s="17" t="s">
        <v>284</v>
      </c>
      <c r="F445" s="17" t="s">
        <v>21</v>
      </c>
      <c r="G445" s="20">
        <f t="shared" si="72"/>
        <v>105000</v>
      </c>
      <c r="H445" s="20">
        <f t="shared" si="72"/>
        <v>45000</v>
      </c>
      <c r="I445" s="20">
        <f t="shared" si="72"/>
        <v>100000</v>
      </c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1.5" outlineLevel="6">
      <c r="A446" s="16" t="s">
        <v>36</v>
      </c>
      <c r="B446" s="17" t="s">
        <v>234</v>
      </c>
      <c r="C446" s="17" t="s">
        <v>23</v>
      </c>
      <c r="D446" s="17" t="s">
        <v>214</v>
      </c>
      <c r="E446" s="17" t="s">
        <v>284</v>
      </c>
      <c r="F446" s="17" t="s">
        <v>37</v>
      </c>
      <c r="G446" s="20">
        <f t="shared" si="72"/>
        <v>105000</v>
      </c>
      <c r="H446" s="20">
        <f t="shared" si="72"/>
        <v>45000</v>
      </c>
      <c r="I446" s="20">
        <f t="shared" si="72"/>
        <v>100000</v>
      </c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1.5" outlineLevel="6">
      <c r="A447" s="16" t="s">
        <v>38</v>
      </c>
      <c r="B447" s="17" t="s">
        <v>234</v>
      </c>
      <c r="C447" s="17" t="s">
        <v>23</v>
      </c>
      <c r="D447" s="17" t="s">
        <v>214</v>
      </c>
      <c r="E447" s="17" t="s">
        <v>284</v>
      </c>
      <c r="F447" s="17" t="s">
        <v>39</v>
      </c>
      <c r="G447" s="20">
        <v>105000</v>
      </c>
      <c r="H447" s="20">
        <v>45000</v>
      </c>
      <c r="I447" s="20">
        <v>100000</v>
      </c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47.25" outlineLevel="6">
      <c r="A448" s="23" t="s">
        <v>125</v>
      </c>
      <c r="B448" s="17" t="s">
        <v>234</v>
      </c>
      <c r="C448" s="32" t="s">
        <v>23</v>
      </c>
      <c r="D448" s="32" t="s">
        <v>214</v>
      </c>
      <c r="E448" s="32" t="s">
        <v>126</v>
      </c>
      <c r="F448" s="32" t="s">
        <v>21</v>
      </c>
      <c r="G448" s="33">
        <f t="shared" ref="G448:I451" si="73">G449</f>
        <v>300000</v>
      </c>
      <c r="H448" s="33">
        <f t="shared" si="73"/>
        <v>300000</v>
      </c>
      <c r="I448" s="33">
        <f t="shared" si="73"/>
        <v>300000</v>
      </c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47.25" outlineLevel="6">
      <c r="A449" s="23" t="s">
        <v>127</v>
      </c>
      <c r="B449" s="17" t="s">
        <v>234</v>
      </c>
      <c r="C449" s="32" t="s">
        <v>23</v>
      </c>
      <c r="D449" s="32" t="s">
        <v>214</v>
      </c>
      <c r="E449" s="32" t="s">
        <v>128</v>
      </c>
      <c r="F449" s="32" t="s">
        <v>21</v>
      </c>
      <c r="G449" s="33">
        <f t="shared" si="73"/>
        <v>300000</v>
      </c>
      <c r="H449" s="33">
        <f t="shared" si="73"/>
        <v>300000</v>
      </c>
      <c r="I449" s="33">
        <f t="shared" si="73"/>
        <v>300000</v>
      </c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63" outlineLevel="6">
      <c r="A450" s="34" t="s">
        <v>285</v>
      </c>
      <c r="B450" s="17" t="s">
        <v>234</v>
      </c>
      <c r="C450" s="32" t="s">
        <v>23</v>
      </c>
      <c r="D450" s="32" t="s">
        <v>214</v>
      </c>
      <c r="E450" s="32" t="s">
        <v>286</v>
      </c>
      <c r="F450" s="32" t="s">
        <v>21</v>
      </c>
      <c r="G450" s="33">
        <f t="shared" si="73"/>
        <v>300000</v>
      </c>
      <c r="H450" s="33">
        <f t="shared" si="73"/>
        <v>300000</v>
      </c>
      <c r="I450" s="33">
        <f t="shared" si="73"/>
        <v>300000</v>
      </c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1.5" outlineLevel="6">
      <c r="A451" s="35" t="s">
        <v>36</v>
      </c>
      <c r="B451" s="17" t="s">
        <v>234</v>
      </c>
      <c r="C451" s="32" t="s">
        <v>23</v>
      </c>
      <c r="D451" s="32" t="s">
        <v>214</v>
      </c>
      <c r="E451" s="32" t="s">
        <v>286</v>
      </c>
      <c r="F451" s="32" t="s">
        <v>37</v>
      </c>
      <c r="G451" s="33">
        <f t="shared" si="73"/>
        <v>300000</v>
      </c>
      <c r="H451" s="33">
        <f t="shared" si="73"/>
        <v>300000</v>
      </c>
      <c r="I451" s="33">
        <f t="shared" si="73"/>
        <v>300000</v>
      </c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1.5" outlineLevel="6">
      <c r="A452" s="35" t="s">
        <v>38</v>
      </c>
      <c r="B452" s="17" t="s">
        <v>234</v>
      </c>
      <c r="C452" s="32" t="s">
        <v>23</v>
      </c>
      <c r="D452" s="32" t="s">
        <v>214</v>
      </c>
      <c r="E452" s="32" t="s">
        <v>286</v>
      </c>
      <c r="F452" s="32" t="s">
        <v>39</v>
      </c>
      <c r="G452" s="33">
        <v>300000</v>
      </c>
      <c r="H452" s="33">
        <v>300000</v>
      </c>
      <c r="I452" s="33">
        <v>300000</v>
      </c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94.5" outlineLevel="6">
      <c r="A453" s="22" t="s">
        <v>287</v>
      </c>
      <c r="B453" s="17" t="s">
        <v>234</v>
      </c>
      <c r="C453" s="17" t="s">
        <v>23</v>
      </c>
      <c r="D453" s="17" t="s">
        <v>214</v>
      </c>
      <c r="E453" s="17" t="s">
        <v>288</v>
      </c>
      <c r="F453" s="17" t="s">
        <v>21</v>
      </c>
      <c r="G453" s="20">
        <f t="shared" ref="G453:I456" si="74">G454</f>
        <v>1514491.44</v>
      </c>
      <c r="H453" s="20">
        <f t="shared" si="74"/>
        <v>1966872</v>
      </c>
      <c r="I453" s="20">
        <f t="shared" si="74"/>
        <v>1966872</v>
      </c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94.5" outlineLevel="6">
      <c r="A454" s="22" t="s">
        <v>289</v>
      </c>
      <c r="B454" s="17" t="s">
        <v>234</v>
      </c>
      <c r="C454" s="17" t="s">
        <v>23</v>
      </c>
      <c r="D454" s="17" t="s">
        <v>214</v>
      </c>
      <c r="E454" s="17" t="s">
        <v>290</v>
      </c>
      <c r="F454" s="17" t="s">
        <v>21</v>
      </c>
      <c r="G454" s="20">
        <f t="shared" si="74"/>
        <v>1514491.44</v>
      </c>
      <c r="H454" s="20">
        <f t="shared" si="74"/>
        <v>1966872</v>
      </c>
      <c r="I454" s="20">
        <f t="shared" si="74"/>
        <v>1966872</v>
      </c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47.25" outlineLevel="6">
      <c r="A455" s="57" t="s">
        <v>291</v>
      </c>
      <c r="B455" s="53" t="s">
        <v>234</v>
      </c>
      <c r="C455" s="53" t="s">
        <v>23</v>
      </c>
      <c r="D455" s="53" t="s">
        <v>214</v>
      </c>
      <c r="E455" s="53" t="s">
        <v>292</v>
      </c>
      <c r="F455" s="53" t="s">
        <v>21</v>
      </c>
      <c r="G455" s="56">
        <f t="shared" si="74"/>
        <v>1514491.44</v>
      </c>
      <c r="H455" s="56">
        <f t="shared" si="74"/>
        <v>1966872</v>
      </c>
      <c r="I455" s="56">
        <f t="shared" si="74"/>
        <v>1966872</v>
      </c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78.75" outlineLevel="6">
      <c r="A456" s="52" t="s">
        <v>32</v>
      </c>
      <c r="B456" s="53" t="s">
        <v>234</v>
      </c>
      <c r="C456" s="53" t="s">
        <v>23</v>
      </c>
      <c r="D456" s="53" t="s">
        <v>214</v>
      </c>
      <c r="E456" s="53" t="s">
        <v>292</v>
      </c>
      <c r="F456" s="53" t="s">
        <v>33</v>
      </c>
      <c r="G456" s="56">
        <f t="shared" si="74"/>
        <v>1514491.44</v>
      </c>
      <c r="H456" s="56">
        <f t="shared" si="74"/>
        <v>1966872</v>
      </c>
      <c r="I456" s="56">
        <f t="shared" si="74"/>
        <v>1966872</v>
      </c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1.5" outlineLevel="6">
      <c r="A457" s="52" t="s">
        <v>34</v>
      </c>
      <c r="B457" s="53" t="s">
        <v>234</v>
      </c>
      <c r="C457" s="53" t="s">
        <v>23</v>
      </c>
      <c r="D457" s="53" t="s">
        <v>214</v>
      </c>
      <c r="E457" s="53" t="s">
        <v>292</v>
      </c>
      <c r="F457" s="53" t="s">
        <v>35</v>
      </c>
      <c r="G457" s="56">
        <f>2705746-1191254.56</f>
        <v>1514491.44</v>
      </c>
      <c r="H457" s="56">
        <f>1988548.92-21676.92</f>
        <v>1966872</v>
      </c>
      <c r="I457" s="56">
        <f>1988548.92-21676.92</f>
        <v>1966872</v>
      </c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1.5" outlineLevel="6">
      <c r="A458" s="16" t="s">
        <v>26</v>
      </c>
      <c r="B458" s="17" t="s">
        <v>234</v>
      </c>
      <c r="C458" s="17" t="s">
        <v>23</v>
      </c>
      <c r="D458" s="17" t="s">
        <v>214</v>
      </c>
      <c r="E458" s="17" t="s">
        <v>27</v>
      </c>
      <c r="F458" s="17" t="s">
        <v>21</v>
      </c>
      <c r="G458" s="18">
        <f>G459</f>
        <v>14714501.540000001</v>
      </c>
      <c r="H458" s="18">
        <f>H459</f>
        <v>11471253.08</v>
      </c>
      <c r="I458" s="18">
        <f>I459</f>
        <v>11811718.08</v>
      </c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1.5" outlineLevel="6">
      <c r="A459" s="16" t="s">
        <v>28</v>
      </c>
      <c r="B459" s="17" t="s">
        <v>234</v>
      </c>
      <c r="C459" s="17" t="s">
        <v>23</v>
      </c>
      <c r="D459" s="17" t="s">
        <v>214</v>
      </c>
      <c r="E459" s="17" t="s">
        <v>29</v>
      </c>
      <c r="F459" s="17" t="s">
        <v>21</v>
      </c>
      <c r="G459" s="20">
        <f>G460+G463+G467+G470+G473+G476+G479+G484+G487+G492</f>
        <v>14714501.540000001</v>
      </c>
      <c r="H459" s="20">
        <f t="shared" ref="H459:I459" si="75">H460+H463+H467+H470+H473+H476+H479+H484+H487+H492</f>
        <v>11471253.08</v>
      </c>
      <c r="I459" s="20">
        <f t="shared" si="75"/>
        <v>11811718.08</v>
      </c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1.5" outlineLevel="6">
      <c r="A460" s="16" t="s">
        <v>293</v>
      </c>
      <c r="B460" s="17" t="s">
        <v>234</v>
      </c>
      <c r="C460" s="17" t="s">
        <v>23</v>
      </c>
      <c r="D460" s="17" t="s">
        <v>214</v>
      </c>
      <c r="E460" s="17" t="s">
        <v>294</v>
      </c>
      <c r="F460" s="17" t="s">
        <v>21</v>
      </c>
      <c r="G460" s="31">
        <f t="shared" ref="G460:I461" si="76">G461</f>
        <v>500000</v>
      </c>
      <c r="H460" s="31">
        <f t="shared" si="76"/>
        <v>500000</v>
      </c>
      <c r="I460" s="31">
        <f t="shared" si="76"/>
        <v>500000</v>
      </c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1.5" outlineLevel="6">
      <c r="A461" s="16" t="s">
        <v>36</v>
      </c>
      <c r="B461" s="17" t="s">
        <v>234</v>
      </c>
      <c r="C461" s="17" t="s">
        <v>23</v>
      </c>
      <c r="D461" s="17" t="s">
        <v>214</v>
      </c>
      <c r="E461" s="17" t="s">
        <v>294</v>
      </c>
      <c r="F461" s="17" t="s">
        <v>37</v>
      </c>
      <c r="G461" s="31">
        <f t="shared" si="76"/>
        <v>500000</v>
      </c>
      <c r="H461" s="31">
        <f t="shared" si="76"/>
        <v>500000</v>
      </c>
      <c r="I461" s="31">
        <f t="shared" si="76"/>
        <v>500000</v>
      </c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1.5" outlineLevel="6">
      <c r="A462" s="16" t="s">
        <v>38</v>
      </c>
      <c r="B462" s="17" t="s">
        <v>234</v>
      </c>
      <c r="C462" s="17" t="s">
        <v>23</v>
      </c>
      <c r="D462" s="17" t="s">
        <v>214</v>
      </c>
      <c r="E462" s="17" t="s">
        <v>294</v>
      </c>
      <c r="F462" s="17" t="s">
        <v>39</v>
      </c>
      <c r="G462" s="31">
        <v>500000</v>
      </c>
      <c r="H462" s="31">
        <v>500000</v>
      </c>
      <c r="I462" s="31">
        <v>500000</v>
      </c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1.5" outlineLevel="6">
      <c r="A463" s="116" t="s">
        <v>511</v>
      </c>
      <c r="B463" s="53" t="s">
        <v>234</v>
      </c>
      <c r="C463" s="71" t="s">
        <v>23</v>
      </c>
      <c r="D463" s="71" t="s">
        <v>214</v>
      </c>
      <c r="E463" s="113" t="s">
        <v>513</v>
      </c>
      <c r="F463" s="113" t="s">
        <v>21</v>
      </c>
      <c r="G463" s="118">
        <f>G464</f>
        <v>3244056</v>
      </c>
      <c r="H463" s="118">
        <f>H464</f>
        <v>0</v>
      </c>
      <c r="I463" s="118">
        <f>I464</f>
        <v>0</v>
      </c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outlineLevel="6">
      <c r="A464" s="120" t="s">
        <v>40</v>
      </c>
      <c r="B464" s="121" t="s">
        <v>234</v>
      </c>
      <c r="C464" s="122" t="s">
        <v>23</v>
      </c>
      <c r="D464" s="122" t="s">
        <v>214</v>
      </c>
      <c r="E464" s="123" t="s">
        <v>513</v>
      </c>
      <c r="F464" s="123" t="s">
        <v>41</v>
      </c>
      <c r="G464" s="124">
        <f>G465+G466</f>
        <v>3244056</v>
      </c>
      <c r="H464" s="124">
        <f>H465+H466</f>
        <v>0</v>
      </c>
      <c r="I464" s="124">
        <f>I465+I466</f>
        <v>0</v>
      </c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outlineLevel="6">
      <c r="A465" s="125" t="s">
        <v>512</v>
      </c>
      <c r="B465" s="126" t="s">
        <v>234</v>
      </c>
      <c r="C465" s="127" t="s">
        <v>23</v>
      </c>
      <c r="D465" s="127" t="s">
        <v>214</v>
      </c>
      <c r="E465" s="128" t="s">
        <v>513</v>
      </c>
      <c r="F465" s="128" t="s">
        <v>514</v>
      </c>
      <c r="G465" s="129">
        <f>2554056+500000</f>
        <v>3054056</v>
      </c>
      <c r="H465" s="129">
        <v>0</v>
      </c>
      <c r="I465" s="129">
        <v>0</v>
      </c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outlineLevel="6">
      <c r="A466" s="130" t="s">
        <v>42</v>
      </c>
      <c r="B466" s="126" t="s">
        <v>234</v>
      </c>
      <c r="C466" s="127" t="s">
        <v>23</v>
      </c>
      <c r="D466" s="127" t="s">
        <v>214</v>
      </c>
      <c r="E466" s="131" t="s">
        <v>513</v>
      </c>
      <c r="F466" s="131" t="s">
        <v>43</v>
      </c>
      <c r="G466" s="132">
        <f>50000+70000+70000</f>
        <v>190000</v>
      </c>
      <c r="H466" s="132">
        <v>0</v>
      </c>
      <c r="I466" s="132">
        <v>0</v>
      </c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1.5" outlineLevel="6">
      <c r="A467" s="112" t="s">
        <v>515</v>
      </c>
      <c r="B467" s="126" t="s">
        <v>234</v>
      </c>
      <c r="C467" s="127" t="s">
        <v>23</v>
      </c>
      <c r="D467" s="127" t="s">
        <v>214</v>
      </c>
      <c r="E467" s="113" t="s">
        <v>516</v>
      </c>
      <c r="F467" s="113" t="s">
        <v>21</v>
      </c>
      <c r="G467" s="132">
        <f>G468</f>
        <v>355039.46</v>
      </c>
      <c r="H467" s="132">
        <f t="shared" ref="H467:I468" si="77">H468</f>
        <v>0</v>
      </c>
      <c r="I467" s="132">
        <f t="shared" si="77"/>
        <v>0</v>
      </c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1.5" outlineLevel="6">
      <c r="A468" s="112" t="s">
        <v>36</v>
      </c>
      <c r="B468" s="126" t="s">
        <v>234</v>
      </c>
      <c r="C468" s="127" t="s">
        <v>23</v>
      </c>
      <c r="D468" s="127" t="s">
        <v>214</v>
      </c>
      <c r="E468" s="113" t="s">
        <v>516</v>
      </c>
      <c r="F468" s="113" t="s">
        <v>37</v>
      </c>
      <c r="G468" s="132">
        <f>G469</f>
        <v>355039.46</v>
      </c>
      <c r="H468" s="132">
        <f t="shared" si="77"/>
        <v>0</v>
      </c>
      <c r="I468" s="132">
        <f t="shared" si="77"/>
        <v>0</v>
      </c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1.5" outlineLevel="6">
      <c r="A469" s="117" t="s">
        <v>38</v>
      </c>
      <c r="B469" s="126" t="s">
        <v>234</v>
      </c>
      <c r="C469" s="127" t="s">
        <v>23</v>
      </c>
      <c r="D469" s="127" t="s">
        <v>214</v>
      </c>
      <c r="E469" s="119" t="s">
        <v>516</v>
      </c>
      <c r="F469" s="119" t="s">
        <v>39</v>
      </c>
      <c r="G469" s="132">
        <v>355039.46</v>
      </c>
      <c r="H469" s="132">
        <v>0</v>
      </c>
      <c r="I469" s="132">
        <v>0</v>
      </c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47.25" outlineLevel="6">
      <c r="A470" s="133" t="s">
        <v>295</v>
      </c>
      <c r="B470" s="126" t="s">
        <v>234</v>
      </c>
      <c r="C470" s="126" t="s">
        <v>23</v>
      </c>
      <c r="D470" s="126" t="s">
        <v>214</v>
      </c>
      <c r="E470" s="126" t="s">
        <v>296</v>
      </c>
      <c r="F470" s="126" t="s">
        <v>21</v>
      </c>
      <c r="G470" s="134">
        <f t="shared" ref="G470:I471" si="78">G471</f>
        <v>2154869</v>
      </c>
      <c r="H470" s="134">
        <f t="shared" si="78"/>
        <v>2154869</v>
      </c>
      <c r="I470" s="134">
        <f t="shared" si="78"/>
        <v>2154869</v>
      </c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78.75" outlineLevel="6">
      <c r="A471" s="52" t="s">
        <v>32</v>
      </c>
      <c r="B471" s="53" t="s">
        <v>234</v>
      </c>
      <c r="C471" s="53" t="s">
        <v>23</v>
      </c>
      <c r="D471" s="53" t="s">
        <v>214</v>
      </c>
      <c r="E471" s="53" t="s">
        <v>296</v>
      </c>
      <c r="F471" s="53" t="s">
        <v>33</v>
      </c>
      <c r="G471" s="56">
        <f t="shared" si="78"/>
        <v>2154869</v>
      </c>
      <c r="H471" s="56">
        <f t="shared" si="78"/>
        <v>2154869</v>
      </c>
      <c r="I471" s="56">
        <f t="shared" si="78"/>
        <v>2154869</v>
      </c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1.5" outlineLevel="6">
      <c r="A472" s="52" t="s">
        <v>34</v>
      </c>
      <c r="B472" s="53" t="s">
        <v>234</v>
      </c>
      <c r="C472" s="53" t="s">
        <v>23</v>
      </c>
      <c r="D472" s="53" t="s">
        <v>214</v>
      </c>
      <c r="E472" s="53" t="s">
        <v>296</v>
      </c>
      <c r="F472" s="53" t="s">
        <v>35</v>
      </c>
      <c r="G472" s="56">
        <f>1512732+642137</f>
        <v>2154869</v>
      </c>
      <c r="H472" s="56">
        <f>1512732+642137</f>
        <v>2154869</v>
      </c>
      <c r="I472" s="56">
        <f>1512732+642137</f>
        <v>2154869</v>
      </c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1.5" outlineLevel="6">
      <c r="A473" s="16" t="s">
        <v>297</v>
      </c>
      <c r="B473" s="17" t="s">
        <v>234</v>
      </c>
      <c r="C473" s="17" t="s">
        <v>23</v>
      </c>
      <c r="D473" s="17" t="s">
        <v>214</v>
      </c>
      <c r="E473" s="17" t="s">
        <v>298</v>
      </c>
      <c r="F473" s="17" t="s">
        <v>21</v>
      </c>
      <c r="G473" s="20">
        <f t="shared" ref="G473:I474" si="79">G474</f>
        <v>1723377</v>
      </c>
      <c r="H473" s="20">
        <f t="shared" si="79"/>
        <v>1798370</v>
      </c>
      <c r="I473" s="20">
        <f t="shared" si="79"/>
        <v>1870305</v>
      </c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78.75" outlineLevel="6">
      <c r="A474" s="16" t="s">
        <v>32</v>
      </c>
      <c r="B474" s="17" t="s">
        <v>234</v>
      </c>
      <c r="C474" s="17" t="s">
        <v>23</v>
      </c>
      <c r="D474" s="17" t="s">
        <v>214</v>
      </c>
      <c r="E474" s="17" t="s">
        <v>298</v>
      </c>
      <c r="F474" s="17" t="s">
        <v>33</v>
      </c>
      <c r="G474" s="20">
        <f t="shared" si="79"/>
        <v>1723377</v>
      </c>
      <c r="H474" s="20">
        <f t="shared" si="79"/>
        <v>1798370</v>
      </c>
      <c r="I474" s="20">
        <f t="shared" si="79"/>
        <v>1870305</v>
      </c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1.5" outlineLevel="6">
      <c r="A475" s="16" t="s">
        <v>34</v>
      </c>
      <c r="B475" s="17" t="s">
        <v>234</v>
      </c>
      <c r="C475" s="17" t="s">
        <v>23</v>
      </c>
      <c r="D475" s="17" t="s">
        <v>214</v>
      </c>
      <c r="E475" s="17" t="s">
        <v>298</v>
      </c>
      <c r="F475" s="17" t="s">
        <v>35</v>
      </c>
      <c r="G475" s="20">
        <v>1723377</v>
      </c>
      <c r="H475" s="20">
        <v>1798370</v>
      </c>
      <c r="I475" s="20">
        <v>1870305</v>
      </c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1.5" outlineLevel="6">
      <c r="A476" s="16" t="s">
        <v>299</v>
      </c>
      <c r="B476" s="17" t="s">
        <v>234</v>
      </c>
      <c r="C476" s="17" t="s">
        <v>23</v>
      </c>
      <c r="D476" s="17" t="s">
        <v>214</v>
      </c>
      <c r="E476" s="17" t="s">
        <v>300</v>
      </c>
      <c r="F476" s="17" t="s">
        <v>21</v>
      </c>
      <c r="G476" s="20">
        <f t="shared" ref="G476:I477" si="80">G477</f>
        <v>1228233</v>
      </c>
      <c r="H476" s="20">
        <f t="shared" si="80"/>
        <v>1281666</v>
      </c>
      <c r="I476" s="20">
        <f t="shared" si="80"/>
        <v>1332933</v>
      </c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78.75" outlineLevel="6">
      <c r="A477" s="16" t="s">
        <v>32</v>
      </c>
      <c r="B477" s="17" t="s">
        <v>234</v>
      </c>
      <c r="C477" s="17" t="s">
        <v>23</v>
      </c>
      <c r="D477" s="17" t="s">
        <v>214</v>
      </c>
      <c r="E477" s="17" t="s">
        <v>300</v>
      </c>
      <c r="F477" s="17" t="s">
        <v>33</v>
      </c>
      <c r="G477" s="20">
        <f t="shared" si="80"/>
        <v>1228233</v>
      </c>
      <c r="H477" s="20">
        <f t="shared" si="80"/>
        <v>1281666</v>
      </c>
      <c r="I477" s="20">
        <f t="shared" si="80"/>
        <v>1332933</v>
      </c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1.5" outlineLevel="6">
      <c r="A478" s="16" t="s">
        <v>34</v>
      </c>
      <c r="B478" s="17" t="s">
        <v>234</v>
      </c>
      <c r="C478" s="17" t="s">
        <v>23</v>
      </c>
      <c r="D478" s="17" t="s">
        <v>214</v>
      </c>
      <c r="E478" s="17" t="s">
        <v>300</v>
      </c>
      <c r="F478" s="17" t="s">
        <v>35</v>
      </c>
      <c r="G478" s="20">
        <v>1228233</v>
      </c>
      <c r="H478" s="20">
        <v>1281666</v>
      </c>
      <c r="I478" s="20">
        <v>1332933</v>
      </c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1.5" outlineLevel="6">
      <c r="A479" s="52" t="s">
        <v>301</v>
      </c>
      <c r="B479" s="53" t="s">
        <v>234</v>
      </c>
      <c r="C479" s="53" t="s">
        <v>23</v>
      </c>
      <c r="D479" s="53" t="s">
        <v>214</v>
      </c>
      <c r="E479" s="53" t="s">
        <v>302</v>
      </c>
      <c r="F479" s="53" t="s">
        <v>21</v>
      </c>
      <c r="G479" s="56">
        <f>G480+G482</f>
        <v>1220949</v>
      </c>
      <c r="H479" s="56">
        <f>H480+H482</f>
        <v>1271464</v>
      </c>
      <c r="I479" s="56">
        <f>I480+I482</f>
        <v>1319723</v>
      </c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78.75" outlineLevel="6">
      <c r="A480" s="16" t="s">
        <v>32</v>
      </c>
      <c r="B480" s="17" t="s">
        <v>234</v>
      </c>
      <c r="C480" s="17" t="s">
        <v>23</v>
      </c>
      <c r="D480" s="17" t="s">
        <v>214</v>
      </c>
      <c r="E480" s="17" t="s">
        <v>302</v>
      </c>
      <c r="F480" s="17" t="s">
        <v>33</v>
      </c>
      <c r="G480" s="20">
        <f>G481</f>
        <v>1111000</v>
      </c>
      <c r="H480" s="20">
        <f>H481</f>
        <v>1111000</v>
      </c>
      <c r="I480" s="20">
        <f>I481</f>
        <v>1111000</v>
      </c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1.5" outlineLevel="6">
      <c r="A481" s="16" t="s">
        <v>34</v>
      </c>
      <c r="B481" s="17" t="s">
        <v>234</v>
      </c>
      <c r="C481" s="17" t="s">
        <v>23</v>
      </c>
      <c r="D481" s="17" t="s">
        <v>214</v>
      </c>
      <c r="E481" s="17" t="s">
        <v>302</v>
      </c>
      <c r="F481" s="17" t="s">
        <v>35</v>
      </c>
      <c r="G481" s="20">
        <v>1111000</v>
      </c>
      <c r="H481" s="20">
        <v>1111000</v>
      </c>
      <c r="I481" s="20">
        <v>1111000</v>
      </c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1.5" outlineLevel="6">
      <c r="A482" s="16" t="s">
        <v>36</v>
      </c>
      <c r="B482" s="17" t="s">
        <v>234</v>
      </c>
      <c r="C482" s="17" t="s">
        <v>23</v>
      </c>
      <c r="D482" s="17" t="s">
        <v>214</v>
      </c>
      <c r="E482" s="17" t="s">
        <v>302</v>
      </c>
      <c r="F482" s="17" t="s">
        <v>37</v>
      </c>
      <c r="G482" s="20">
        <f>G483</f>
        <v>109949</v>
      </c>
      <c r="H482" s="20">
        <f>H483</f>
        <v>160464</v>
      </c>
      <c r="I482" s="20">
        <f>I483</f>
        <v>208723</v>
      </c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1.5" outlineLevel="6">
      <c r="A483" s="52" t="s">
        <v>38</v>
      </c>
      <c r="B483" s="53" t="s">
        <v>234</v>
      </c>
      <c r="C483" s="53" t="s">
        <v>23</v>
      </c>
      <c r="D483" s="53" t="s">
        <v>214</v>
      </c>
      <c r="E483" s="53" t="s">
        <v>302</v>
      </c>
      <c r="F483" s="53" t="s">
        <v>39</v>
      </c>
      <c r="G483" s="56">
        <f>108463+1486</f>
        <v>109949</v>
      </c>
      <c r="H483" s="56">
        <f>154642+5822</f>
        <v>160464</v>
      </c>
      <c r="I483" s="56">
        <f>202668+6055</f>
        <v>208723</v>
      </c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47.25" outlineLevel="6">
      <c r="A484" s="36" t="s">
        <v>303</v>
      </c>
      <c r="B484" s="17" t="s">
        <v>234</v>
      </c>
      <c r="C484" s="17" t="s">
        <v>23</v>
      </c>
      <c r="D484" s="17" t="s">
        <v>214</v>
      </c>
      <c r="E484" s="17" t="s">
        <v>304</v>
      </c>
      <c r="F484" s="17" t="s">
        <v>21</v>
      </c>
      <c r="G484" s="20">
        <f t="shared" ref="G484:I485" si="81">G485</f>
        <v>3387.08</v>
      </c>
      <c r="H484" s="20">
        <f t="shared" si="81"/>
        <v>3387.08</v>
      </c>
      <c r="I484" s="20">
        <f t="shared" si="81"/>
        <v>3387.08</v>
      </c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78.75" outlineLevel="6">
      <c r="A485" s="16" t="s">
        <v>32</v>
      </c>
      <c r="B485" s="17" t="s">
        <v>234</v>
      </c>
      <c r="C485" s="17" t="s">
        <v>23</v>
      </c>
      <c r="D485" s="17" t="s">
        <v>214</v>
      </c>
      <c r="E485" s="17" t="s">
        <v>304</v>
      </c>
      <c r="F485" s="17" t="s">
        <v>33</v>
      </c>
      <c r="G485" s="20">
        <f t="shared" si="81"/>
        <v>3387.08</v>
      </c>
      <c r="H485" s="20">
        <f t="shared" si="81"/>
        <v>3387.08</v>
      </c>
      <c r="I485" s="20">
        <f t="shared" si="81"/>
        <v>3387.08</v>
      </c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1.5" outlineLevel="6">
      <c r="A486" s="16" t="s">
        <v>34</v>
      </c>
      <c r="B486" s="17" t="s">
        <v>234</v>
      </c>
      <c r="C486" s="17" t="s">
        <v>23</v>
      </c>
      <c r="D486" s="17" t="s">
        <v>214</v>
      </c>
      <c r="E486" s="17" t="s">
        <v>304</v>
      </c>
      <c r="F486" s="17" t="s">
        <v>35</v>
      </c>
      <c r="G486" s="20">
        <v>3387.08</v>
      </c>
      <c r="H486" s="20">
        <v>3387.08</v>
      </c>
      <c r="I486" s="20">
        <v>3387.08</v>
      </c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47.25" outlineLevel="6">
      <c r="A487" s="52" t="s">
        <v>305</v>
      </c>
      <c r="B487" s="53" t="s">
        <v>234</v>
      </c>
      <c r="C487" s="53" t="s">
        <v>23</v>
      </c>
      <c r="D487" s="53" t="s">
        <v>214</v>
      </c>
      <c r="E487" s="53" t="s">
        <v>306</v>
      </c>
      <c r="F487" s="53" t="s">
        <v>21</v>
      </c>
      <c r="G487" s="56">
        <f>G488+G490</f>
        <v>3915435</v>
      </c>
      <c r="H487" s="56">
        <f>H488+H490</f>
        <v>4076209</v>
      </c>
      <c r="I487" s="56">
        <f>I488+I490</f>
        <v>4229801</v>
      </c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78.75" outlineLevel="6">
      <c r="A488" s="16" t="s">
        <v>32</v>
      </c>
      <c r="B488" s="17" t="s">
        <v>234</v>
      </c>
      <c r="C488" s="17" t="s">
        <v>23</v>
      </c>
      <c r="D488" s="17" t="s">
        <v>214</v>
      </c>
      <c r="E488" s="17" t="s">
        <v>306</v>
      </c>
      <c r="F488" s="17" t="s">
        <v>33</v>
      </c>
      <c r="G488" s="20">
        <f>G489</f>
        <v>3810705</v>
      </c>
      <c r="H488" s="20">
        <f>H489</f>
        <v>3957677</v>
      </c>
      <c r="I488" s="20">
        <f>I489</f>
        <v>4110528</v>
      </c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1.5" outlineLevel="6">
      <c r="A489" s="16" t="s">
        <v>34</v>
      </c>
      <c r="B489" s="17" t="s">
        <v>234</v>
      </c>
      <c r="C489" s="17" t="s">
        <v>23</v>
      </c>
      <c r="D489" s="17" t="s">
        <v>214</v>
      </c>
      <c r="E489" s="17" t="s">
        <v>306</v>
      </c>
      <c r="F489" s="17" t="s">
        <v>35</v>
      </c>
      <c r="G489" s="20">
        <v>3810705</v>
      </c>
      <c r="H489" s="20">
        <v>3957677</v>
      </c>
      <c r="I489" s="20">
        <v>4110528</v>
      </c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1.5" outlineLevel="6">
      <c r="A490" s="52" t="s">
        <v>36</v>
      </c>
      <c r="B490" s="53" t="s">
        <v>234</v>
      </c>
      <c r="C490" s="53" t="s">
        <v>23</v>
      </c>
      <c r="D490" s="53" t="s">
        <v>214</v>
      </c>
      <c r="E490" s="53" t="s">
        <v>306</v>
      </c>
      <c r="F490" s="53" t="s">
        <v>37</v>
      </c>
      <c r="G490" s="56">
        <f>G491</f>
        <v>104730</v>
      </c>
      <c r="H490" s="56">
        <f>H491</f>
        <v>118532</v>
      </c>
      <c r="I490" s="56">
        <f>I491</f>
        <v>119273</v>
      </c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1.5" outlineLevel="6">
      <c r="A491" s="52" t="s">
        <v>38</v>
      </c>
      <c r="B491" s="53" t="s">
        <v>234</v>
      </c>
      <c r="C491" s="53" t="s">
        <v>23</v>
      </c>
      <c r="D491" s="53" t="s">
        <v>214</v>
      </c>
      <c r="E491" s="53" t="s">
        <v>306</v>
      </c>
      <c r="F491" s="53" t="s">
        <v>39</v>
      </c>
      <c r="G491" s="56">
        <f>100000+4730</f>
        <v>104730</v>
      </c>
      <c r="H491" s="56">
        <f>100000+18532</f>
        <v>118532</v>
      </c>
      <c r="I491" s="56">
        <f>100000+19273</f>
        <v>119273</v>
      </c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63" outlineLevel="6">
      <c r="A492" s="52" t="s">
        <v>307</v>
      </c>
      <c r="B492" s="53" t="s">
        <v>234</v>
      </c>
      <c r="C492" s="53" t="s">
        <v>23</v>
      </c>
      <c r="D492" s="53" t="s">
        <v>214</v>
      </c>
      <c r="E492" s="61" t="s">
        <v>308</v>
      </c>
      <c r="F492" s="53" t="s">
        <v>21</v>
      </c>
      <c r="G492" s="56">
        <f>G493+G495</f>
        <v>369156</v>
      </c>
      <c r="H492" s="56">
        <f t="shared" ref="H492:I492" si="82">H493+H495</f>
        <v>385288</v>
      </c>
      <c r="I492" s="56">
        <f t="shared" si="82"/>
        <v>400700</v>
      </c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78.75" outlineLevel="6">
      <c r="A493" s="52" t="s">
        <v>32</v>
      </c>
      <c r="B493" s="53" t="s">
        <v>234</v>
      </c>
      <c r="C493" s="53" t="s">
        <v>23</v>
      </c>
      <c r="D493" s="53" t="s">
        <v>214</v>
      </c>
      <c r="E493" s="61" t="s">
        <v>308</v>
      </c>
      <c r="F493" s="53" t="s">
        <v>33</v>
      </c>
      <c r="G493" s="56">
        <f t="shared" ref="G493:I493" si="83">G494</f>
        <v>146046</v>
      </c>
      <c r="H493" s="56">
        <f t="shared" si="83"/>
        <v>146046</v>
      </c>
      <c r="I493" s="56">
        <f t="shared" si="83"/>
        <v>146046</v>
      </c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1.5" outlineLevel="6">
      <c r="A494" s="52" t="s">
        <v>34</v>
      </c>
      <c r="B494" s="53" t="s">
        <v>234</v>
      </c>
      <c r="C494" s="53" t="s">
        <v>23</v>
      </c>
      <c r="D494" s="53" t="s">
        <v>214</v>
      </c>
      <c r="E494" s="61" t="s">
        <v>308</v>
      </c>
      <c r="F494" s="53" t="s">
        <v>35</v>
      </c>
      <c r="G494" s="56">
        <f>728078-582032</f>
        <v>146046</v>
      </c>
      <c r="H494" s="56">
        <f>755442-609396</f>
        <v>146046</v>
      </c>
      <c r="I494" s="56">
        <f>783900-637854</f>
        <v>146046</v>
      </c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1.5" outlineLevel="6">
      <c r="A495" s="52" t="s">
        <v>36</v>
      </c>
      <c r="B495" s="53" t="s">
        <v>234</v>
      </c>
      <c r="C495" s="53" t="s">
        <v>23</v>
      </c>
      <c r="D495" s="53" t="s">
        <v>214</v>
      </c>
      <c r="E495" s="61" t="s">
        <v>308</v>
      </c>
      <c r="F495" s="53" t="s">
        <v>37</v>
      </c>
      <c r="G495" s="56">
        <f>G496</f>
        <v>223110</v>
      </c>
      <c r="H495" s="56">
        <f t="shared" ref="H495:I495" si="84">H496</f>
        <v>239242</v>
      </c>
      <c r="I495" s="56">
        <f t="shared" si="84"/>
        <v>254654</v>
      </c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1.5" outlineLevel="6">
      <c r="A496" s="52" t="s">
        <v>38</v>
      </c>
      <c r="B496" s="53" t="s">
        <v>234</v>
      </c>
      <c r="C496" s="53" t="s">
        <v>23</v>
      </c>
      <c r="D496" s="53" t="s">
        <v>214</v>
      </c>
      <c r="E496" s="61" t="s">
        <v>308</v>
      </c>
      <c r="F496" s="53" t="s">
        <v>39</v>
      </c>
      <c r="G496" s="56">
        <v>223110</v>
      </c>
      <c r="H496" s="56">
        <v>239242</v>
      </c>
      <c r="I496" s="56">
        <v>254654</v>
      </c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outlineLevel="6">
      <c r="A497" s="16" t="s">
        <v>309</v>
      </c>
      <c r="B497" s="17" t="s">
        <v>234</v>
      </c>
      <c r="C497" s="17" t="s">
        <v>82</v>
      </c>
      <c r="D497" s="17" t="s">
        <v>19</v>
      </c>
      <c r="E497" s="17" t="s">
        <v>20</v>
      </c>
      <c r="F497" s="17" t="s">
        <v>21</v>
      </c>
      <c r="G497" s="20">
        <f t="shared" ref="G497:I503" si="85">G498</f>
        <v>2552304</v>
      </c>
      <c r="H497" s="20">
        <f t="shared" si="85"/>
        <v>2790432</v>
      </c>
      <c r="I497" s="20">
        <f t="shared" si="85"/>
        <v>2890080</v>
      </c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outlineLevel="6">
      <c r="A498" s="37" t="s">
        <v>310</v>
      </c>
      <c r="B498" s="17" t="s">
        <v>234</v>
      </c>
      <c r="C498" s="17" t="s">
        <v>82</v>
      </c>
      <c r="D498" s="17" t="s">
        <v>100</v>
      </c>
      <c r="E498" s="17" t="s">
        <v>20</v>
      </c>
      <c r="F498" s="17" t="s">
        <v>21</v>
      </c>
      <c r="G498" s="20">
        <f t="shared" si="85"/>
        <v>2552304</v>
      </c>
      <c r="H498" s="20">
        <f t="shared" si="85"/>
        <v>2790432</v>
      </c>
      <c r="I498" s="20">
        <f t="shared" si="85"/>
        <v>2890080</v>
      </c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1.5" outlineLevel="6">
      <c r="A499" s="16" t="s">
        <v>26</v>
      </c>
      <c r="B499" s="17" t="s">
        <v>234</v>
      </c>
      <c r="C499" s="17" t="s">
        <v>82</v>
      </c>
      <c r="D499" s="17" t="s">
        <v>100</v>
      </c>
      <c r="E499" s="17" t="s">
        <v>27</v>
      </c>
      <c r="F499" s="17" t="s">
        <v>21</v>
      </c>
      <c r="G499" s="20">
        <f t="shared" si="85"/>
        <v>2552304</v>
      </c>
      <c r="H499" s="20">
        <f t="shared" si="85"/>
        <v>2790432</v>
      </c>
      <c r="I499" s="20">
        <f t="shared" si="85"/>
        <v>2890080</v>
      </c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1.5" outlineLevel="6">
      <c r="A500" s="16" t="s">
        <v>28</v>
      </c>
      <c r="B500" s="17" t="s">
        <v>234</v>
      </c>
      <c r="C500" s="17" t="s">
        <v>82</v>
      </c>
      <c r="D500" s="17" t="s">
        <v>100</v>
      </c>
      <c r="E500" s="17" t="s">
        <v>29</v>
      </c>
      <c r="F500" s="17" t="s">
        <v>21</v>
      </c>
      <c r="G500" s="20">
        <f t="shared" si="85"/>
        <v>2552304</v>
      </c>
      <c r="H500" s="20">
        <f t="shared" si="85"/>
        <v>2790432</v>
      </c>
      <c r="I500" s="20">
        <f t="shared" si="85"/>
        <v>2890080</v>
      </c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outlineLevel="6">
      <c r="A501" s="38" t="s">
        <v>311</v>
      </c>
      <c r="B501" s="17" t="s">
        <v>234</v>
      </c>
      <c r="C501" s="17" t="s">
        <v>82</v>
      </c>
      <c r="D501" s="17" t="s">
        <v>100</v>
      </c>
      <c r="E501" s="17" t="s">
        <v>312</v>
      </c>
      <c r="F501" s="17" t="s">
        <v>21</v>
      </c>
      <c r="G501" s="20">
        <f t="shared" si="85"/>
        <v>2552304</v>
      </c>
      <c r="H501" s="20">
        <f t="shared" si="85"/>
        <v>2790432</v>
      </c>
      <c r="I501" s="20">
        <f t="shared" si="85"/>
        <v>2890080</v>
      </c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1.5" outlineLevel="6">
      <c r="A502" s="52" t="s">
        <v>313</v>
      </c>
      <c r="B502" s="53" t="s">
        <v>234</v>
      </c>
      <c r="C502" s="53" t="s">
        <v>82</v>
      </c>
      <c r="D502" s="53" t="s">
        <v>100</v>
      </c>
      <c r="E502" s="53" t="s">
        <v>314</v>
      </c>
      <c r="F502" s="53" t="s">
        <v>21</v>
      </c>
      <c r="G502" s="56">
        <f t="shared" si="85"/>
        <v>2552304</v>
      </c>
      <c r="H502" s="56">
        <f t="shared" si="85"/>
        <v>2790432</v>
      </c>
      <c r="I502" s="56">
        <f t="shared" si="85"/>
        <v>2890080</v>
      </c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78.75" outlineLevel="6">
      <c r="A503" s="52" t="s">
        <v>32</v>
      </c>
      <c r="B503" s="53" t="s">
        <v>234</v>
      </c>
      <c r="C503" s="53" t="s">
        <v>82</v>
      </c>
      <c r="D503" s="53" t="s">
        <v>100</v>
      </c>
      <c r="E503" s="53" t="s">
        <v>314</v>
      </c>
      <c r="F503" s="53" t="s">
        <v>33</v>
      </c>
      <c r="G503" s="56">
        <f t="shared" si="85"/>
        <v>2552304</v>
      </c>
      <c r="H503" s="56">
        <f t="shared" si="85"/>
        <v>2790432</v>
      </c>
      <c r="I503" s="56">
        <f t="shared" si="85"/>
        <v>2890080</v>
      </c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1.5" outlineLevel="6">
      <c r="A504" s="52" t="s">
        <v>34</v>
      </c>
      <c r="B504" s="53" t="s">
        <v>234</v>
      </c>
      <c r="C504" s="53" t="s">
        <v>82</v>
      </c>
      <c r="D504" s="53" t="s">
        <v>100</v>
      </c>
      <c r="E504" s="53" t="s">
        <v>314</v>
      </c>
      <c r="F504" s="53" t="s">
        <v>35</v>
      </c>
      <c r="G504" s="56">
        <f>2637416-85112</f>
        <v>2552304</v>
      </c>
      <c r="H504" s="56">
        <f>2887136-96704</f>
        <v>2790432</v>
      </c>
      <c r="I504" s="56">
        <f>2887136+2944</f>
        <v>2890080</v>
      </c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outlineLevel="6">
      <c r="A505" s="16" t="s">
        <v>315</v>
      </c>
      <c r="B505" s="17" t="s">
        <v>234</v>
      </c>
      <c r="C505" s="17" t="s">
        <v>153</v>
      </c>
      <c r="D505" s="17" t="s">
        <v>19</v>
      </c>
      <c r="E505" s="17" t="s">
        <v>20</v>
      </c>
      <c r="F505" s="17" t="s">
        <v>21</v>
      </c>
      <c r="G505" s="18">
        <f>G506+G517+G523+G529</f>
        <v>24329907.640000001</v>
      </c>
      <c r="H505" s="18">
        <f t="shared" ref="H505:I505" si="86">H506+H517+H523+H529</f>
        <v>5433625.8099999996</v>
      </c>
      <c r="I505" s="18">
        <f t="shared" si="86"/>
        <v>5420625.8099999996</v>
      </c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outlineLevel="6">
      <c r="A506" s="16" t="s">
        <v>316</v>
      </c>
      <c r="B506" s="17" t="s">
        <v>234</v>
      </c>
      <c r="C506" s="17" t="s">
        <v>153</v>
      </c>
      <c r="D506" s="17" t="s">
        <v>174</v>
      </c>
      <c r="E506" s="17" t="s">
        <v>20</v>
      </c>
      <c r="F506" s="17" t="s">
        <v>21</v>
      </c>
      <c r="G506" s="18">
        <f>G507+G512</f>
        <v>4946125.8099999996</v>
      </c>
      <c r="H506" s="18">
        <f t="shared" ref="H506:I506" si="87">H507+H512</f>
        <v>4947125.8099999996</v>
      </c>
      <c r="I506" s="18">
        <f t="shared" si="87"/>
        <v>4934125.8099999996</v>
      </c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78.75" outlineLevel="6">
      <c r="A507" s="29" t="s">
        <v>317</v>
      </c>
      <c r="B507" s="17" t="s">
        <v>234</v>
      </c>
      <c r="C507" s="32" t="s">
        <v>153</v>
      </c>
      <c r="D507" s="32" t="s">
        <v>174</v>
      </c>
      <c r="E507" s="32" t="s">
        <v>318</v>
      </c>
      <c r="F507" s="32" t="s">
        <v>21</v>
      </c>
      <c r="G507" s="39">
        <f t="shared" ref="G507:I510" si="88">G508</f>
        <v>12000</v>
      </c>
      <c r="H507" s="39">
        <f t="shared" si="88"/>
        <v>13000</v>
      </c>
      <c r="I507" s="39">
        <f t="shared" si="88"/>
        <v>0</v>
      </c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78.75" outlineLevel="6">
      <c r="A508" s="29" t="s">
        <v>319</v>
      </c>
      <c r="B508" s="17" t="s">
        <v>234</v>
      </c>
      <c r="C508" s="32" t="s">
        <v>153</v>
      </c>
      <c r="D508" s="32" t="s">
        <v>174</v>
      </c>
      <c r="E508" s="32" t="s">
        <v>320</v>
      </c>
      <c r="F508" s="32" t="s">
        <v>21</v>
      </c>
      <c r="G508" s="39">
        <f t="shared" si="88"/>
        <v>12000</v>
      </c>
      <c r="H508" s="39">
        <f t="shared" si="88"/>
        <v>13000</v>
      </c>
      <c r="I508" s="39">
        <f t="shared" si="88"/>
        <v>0</v>
      </c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47.25" outlineLevel="6">
      <c r="A509" s="40" t="s">
        <v>321</v>
      </c>
      <c r="B509" s="17" t="s">
        <v>234</v>
      </c>
      <c r="C509" s="32" t="s">
        <v>153</v>
      </c>
      <c r="D509" s="32" t="s">
        <v>174</v>
      </c>
      <c r="E509" s="32" t="s">
        <v>322</v>
      </c>
      <c r="F509" s="32" t="s">
        <v>21</v>
      </c>
      <c r="G509" s="39">
        <f t="shared" si="88"/>
        <v>12000</v>
      </c>
      <c r="H509" s="39">
        <f t="shared" si="88"/>
        <v>13000</v>
      </c>
      <c r="I509" s="39">
        <f t="shared" si="88"/>
        <v>0</v>
      </c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outlineLevel="6">
      <c r="A510" s="40" t="s">
        <v>40</v>
      </c>
      <c r="B510" s="17" t="s">
        <v>234</v>
      </c>
      <c r="C510" s="32" t="s">
        <v>153</v>
      </c>
      <c r="D510" s="32" t="s">
        <v>174</v>
      </c>
      <c r="E510" s="32" t="s">
        <v>322</v>
      </c>
      <c r="F510" s="32" t="s">
        <v>41</v>
      </c>
      <c r="G510" s="39">
        <f t="shared" si="88"/>
        <v>12000</v>
      </c>
      <c r="H510" s="39">
        <f t="shared" si="88"/>
        <v>13000</v>
      </c>
      <c r="I510" s="39">
        <f t="shared" si="88"/>
        <v>0</v>
      </c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63" outlineLevel="6">
      <c r="A511" s="40" t="s">
        <v>323</v>
      </c>
      <c r="B511" s="17" t="s">
        <v>234</v>
      </c>
      <c r="C511" s="32" t="s">
        <v>153</v>
      </c>
      <c r="D511" s="32" t="s">
        <v>174</v>
      </c>
      <c r="E511" s="32" t="s">
        <v>322</v>
      </c>
      <c r="F511" s="32" t="s">
        <v>324</v>
      </c>
      <c r="G511" s="39">
        <v>12000</v>
      </c>
      <c r="H511" s="39">
        <v>13000</v>
      </c>
      <c r="I511" s="39">
        <v>0</v>
      </c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1.5" outlineLevel="6">
      <c r="A512" s="16" t="s">
        <v>26</v>
      </c>
      <c r="B512" s="17" t="s">
        <v>234</v>
      </c>
      <c r="C512" s="17" t="s">
        <v>153</v>
      </c>
      <c r="D512" s="17" t="s">
        <v>174</v>
      </c>
      <c r="E512" s="17" t="s">
        <v>27</v>
      </c>
      <c r="F512" s="17" t="s">
        <v>21</v>
      </c>
      <c r="G512" s="18">
        <f t="shared" ref="G512:I515" si="89">G513</f>
        <v>4934125.8099999996</v>
      </c>
      <c r="H512" s="18">
        <f t="shared" si="89"/>
        <v>4934125.8099999996</v>
      </c>
      <c r="I512" s="18">
        <f t="shared" si="89"/>
        <v>4934125.8099999996</v>
      </c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1.5" outlineLevel="6">
      <c r="A513" s="16" t="s">
        <v>28</v>
      </c>
      <c r="B513" s="17" t="s">
        <v>234</v>
      </c>
      <c r="C513" s="17" t="s">
        <v>153</v>
      </c>
      <c r="D513" s="17" t="s">
        <v>174</v>
      </c>
      <c r="E513" s="17" t="s">
        <v>29</v>
      </c>
      <c r="F513" s="17" t="s">
        <v>21</v>
      </c>
      <c r="G513" s="18">
        <f t="shared" si="89"/>
        <v>4934125.8099999996</v>
      </c>
      <c r="H513" s="18">
        <f t="shared" si="89"/>
        <v>4934125.8099999996</v>
      </c>
      <c r="I513" s="18">
        <f t="shared" si="89"/>
        <v>4934125.8099999996</v>
      </c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51" customHeight="1" outlineLevel="6">
      <c r="A514" s="16" t="s">
        <v>325</v>
      </c>
      <c r="B514" s="17" t="s">
        <v>234</v>
      </c>
      <c r="C514" s="17" t="s">
        <v>153</v>
      </c>
      <c r="D514" s="17" t="s">
        <v>174</v>
      </c>
      <c r="E514" s="17" t="s">
        <v>326</v>
      </c>
      <c r="F514" s="17" t="s">
        <v>21</v>
      </c>
      <c r="G514" s="18">
        <f t="shared" si="89"/>
        <v>4934125.8099999996</v>
      </c>
      <c r="H514" s="18">
        <f t="shared" si="89"/>
        <v>4934125.8099999996</v>
      </c>
      <c r="I514" s="18">
        <f t="shared" si="89"/>
        <v>4934125.8099999996</v>
      </c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1.5" outlineLevel="6">
      <c r="A515" s="16" t="s">
        <v>36</v>
      </c>
      <c r="B515" s="17" t="s">
        <v>234</v>
      </c>
      <c r="C515" s="17" t="s">
        <v>153</v>
      </c>
      <c r="D515" s="17" t="s">
        <v>174</v>
      </c>
      <c r="E515" s="17" t="s">
        <v>326</v>
      </c>
      <c r="F515" s="17" t="s">
        <v>37</v>
      </c>
      <c r="G515" s="18">
        <f t="shared" si="89"/>
        <v>4934125.8099999996</v>
      </c>
      <c r="H515" s="18">
        <f t="shared" si="89"/>
        <v>4934125.8099999996</v>
      </c>
      <c r="I515" s="18">
        <f t="shared" si="89"/>
        <v>4934125.8099999996</v>
      </c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1.5" outlineLevel="6">
      <c r="A516" s="16" t="s">
        <v>38</v>
      </c>
      <c r="B516" s="17" t="s">
        <v>234</v>
      </c>
      <c r="C516" s="17" t="s">
        <v>153</v>
      </c>
      <c r="D516" s="17" t="s">
        <v>174</v>
      </c>
      <c r="E516" s="17" t="s">
        <v>326</v>
      </c>
      <c r="F516" s="17" t="s">
        <v>39</v>
      </c>
      <c r="G516" s="18">
        <v>4934125.8099999996</v>
      </c>
      <c r="H516" s="18">
        <v>4934125.8099999996</v>
      </c>
      <c r="I516" s="18">
        <v>4934125.8099999996</v>
      </c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outlineLevel="6">
      <c r="A517" s="16" t="s">
        <v>327</v>
      </c>
      <c r="B517" s="17" t="s">
        <v>234</v>
      </c>
      <c r="C517" s="17" t="s">
        <v>153</v>
      </c>
      <c r="D517" s="17" t="s">
        <v>193</v>
      </c>
      <c r="E517" s="17" t="s">
        <v>20</v>
      </c>
      <c r="F517" s="17" t="s">
        <v>21</v>
      </c>
      <c r="G517" s="18">
        <f t="shared" ref="G517:I520" si="90">G518</f>
        <v>14768000</v>
      </c>
      <c r="H517" s="18">
        <f t="shared" si="90"/>
        <v>0</v>
      </c>
      <c r="I517" s="18">
        <f t="shared" si="90"/>
        <v>0</v>
      </c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47.25" outlineLevel="6">
      <c r="A518" s="16" t="s">
        <v>328</v>
      </c>
      <c r="B518" s="17" t="s">
        <v>234</v>
      </c>
      <c r="C518" s="17" t="s">
        <v>153</v>
      </c>
      <c r="D518" s="17" t="s">
        <v>193</v>
      </c>
      <c r="E518" s="17" t="s">
        <v>329</v>
      </c>
      <c r="F518" s="17" t="s">
        <v>21</v>
      </c>
      <c r="G518" s="18">
        <f t="shared" si="90"/>
        <v>14768000</v>
      </c>
      <c r="H518" s="18">
        <f t="shared" si="90"/>
        <v>0</v>
      </c>
      <c r="I518" s="18">
        <f t="shared" si="90"/>
        <v>0</v>
      </c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1.5" outlineLevel="6">
      <c r="A519" s="16" t="s">
        <v>330</v>
      </c>
      <c r="B519" s="17" t="s">
        <v>234</v>
      </c>
      <c r="C519" s="17" t="s">
        <v>153</v>
      </c>
      <c r="D519" s="17" t="s">
        <v>193</v>
      </c>
      <c r="E519" s="17" t="s">
        <v>331</v>
      </c>
      <c r="F519" s="17" t="s">
        <v>21</v>
      </c>
      <c r="G519" s="18">
        <f t="shared" si="90"/>
        <v>14768000</v>
      </c>
      <c r="H519" s="18">
        <f t="shared" si="90"/>
        <v>0</v>
      </c>
      <c r="I519" s="18">
        <f t="shared" si="90"/>
        <v>0</v>
      </c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1.5" outlineLevel="6">
      <c r="A520" s="107" t="s">
        <v>332</v>
      </c>
      <c r="B520" s="53" t="s">
        <v>234</v>
      </c>
      <c r="C520" s="53" t="s">
        <v>153</v>
      </c>
      <c r="D520" s="53" t="s">
        <v>193</v>
      </c>
      <c r="E520" s="109" t="s">
        <v>333</v>
      </c>
      <c r="F520" s="109" t="s">
        <v>21</v>
      </c>
      <c r="G520" s="136">
        <f t="shared" si="90"/>
        <v>14768000</v>
      </c>
      <c r="H520" s="41">
        <f t="shared" si="90"/>
        <v>0</v>
      </c>
      <c r="I520" s="41">
        <f t="shared" si="90"/>
        <v>0</v>
      </c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1.5" outlineLevel="6">
      <c r="A521" s="107" t="s">
        <v>36</v>
      </c>
      <c r="B521" s="53" t="s">
        <v>234</v>
      </c>
      <c r="C521" s="53" t="s">
        <v>153</v>
      </c>
      <c r="D521" s="53" t="s">
        <v>193</v>
      </c>
      <c r="E521" s="109" t="s">
        <v>333</v>
      </c>
      <c r="F521" s="109" t="s">
        <v>37</v>
      </c>
      <c r="G521" s="136">
        <f>G522</f>
        <v>14768000</v>
      </c>
      <c r="H521" s="41">
        <f>H522</f>
        <v>0</v>
      </c>
      <c r="I521" s="41">
        <f>I522</f>
        <v>0</v>
      </c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1.5" outlineLevel="6">
      <c r="A522" s="107" t="s">
        <v>38</v>
      </c>
      <c r="B522" s="53" t="s">
        <v>234</v>
      </c>
      <c r="C522" s="53" t="s">
        <v>153</v>
      </c>
      <c r="D522" s="53" t="s">
        <v>193</v>
      </c>
      <c r="E522" s="109" t="s">
        <v>333</v>
      </c>
      <c r="F522" s="109" t="s">
        <v>39</v>
      </c>
      <c r="G522" s="136">
        <f>365393.81+11814400+2588206.19</f>
        <v>14768000</v>
      </c>
      <c r="H522" s="41">
        <v>0</v>
      </c>
      <c r="I522" s="41">
        <v>0</v>
      </c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outlineLevel="6">
      <c r="A523" s="52" t="s">
        <v>518</v>
      </c>
      <c r="B523" s="53" t="s">
        <v>234</v>
      </c>
      <c r="C523" s="53" t="s">
        <v>153</v>
      </c>
      <c r="D523" s="53" t="s">
        <v>147</v>
      </c>
      <c r="E523" s="53" t="s">
        <v>20</v>
      </c>
      <c r="F523" s="53" t="s">
        <v>21</v>
      </c>
      <c r="G523" s="55">
        <f t="shared" ref="G523:I527" si="91">G524</f>
        <v>324000</v>
      </c>
      <c r="H523" s="18">
        <f t="shared" si="91"/>
        <v>0</v>
      </c>
      <c r="I523" s="18">
        <f t="shared" si="91"/>
        <v>0</v>
      </c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94.5" outlineLevel="6">
      <c r="A524" s="52" t="s">
        <v>519</v>
      </c>
      <c r="B524" s="53" t="s">
        <v>234</v>
      </c>
      <c r="C524" s="53" t="s">
        <v>153</v>
      </c>
      <c r="D524" s="53" t="s">
        <v>147</v>
      </c>
      <c r="E524" s="53" t="s">
        <v>520</v>
      </c>
      <c r="F524" s="53" t="s">
        <v>21</v>
      </c>
      <c r="G524" s="56">
        <f t="shared" si="91"/>
        <v>324000</v>
      </c>
      <c r="H524" s="20">
        <f t="shared" si="91"/>
        <v>0</v>
      </c>
      <c r="I524" s="20">
        <f t="shared" si="91"/>
        <v>0</v>
      </c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94.5" outlineLevel="6">
      <c r="A525" s="52" t="s">
        <v>521</v>
      </c>
      <c r="B525" s="53" t="s">
        <v>234</v>
      </c>
      <c r="C525" s="53" t="s">
        <v>153</v>
      </c>
      <c r="D525" s="53" t="s">
        <v>147</v>
      </c>
      <c r="E525" s="53" t="s">
        <v>522</v>
      </c>
      <c r="F525" s="53" t="s">
        <v>21</v>
      </c>
      <c r="G525" s="56">
        <f t="shared" si="91"/>
        <v>324000</v>
      </c>
      <c r="H525" s="20">
        <f t="shared" si="91"/>
        <v>0</v>
      </c>
      <c r="I525" s="20">
        <f t="shared" si="91"/>
        <v>0</v>
      </c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47.25" outlineLevel="6">
      <c r="A526" s="52" t="s">
        <v>523</v>
      </c>
      <c r="B526" s="53" t="s">
        <v>234</v>
      </c>
      <c r="C526" s="53" t="s">
        <v>153</v>
      </c>
      <c r="D526" s="53" t="s">
        <v>147</v>
      </c>
      <c r="E526" s="53" t="s">
        <v>524</v>
      </c>
      <c r="F526" s="53" t="s">
        <v>21</v>
      </c>
      <c r="G526" s="56">
        <f t="shared" si="91"/>
        <v>324000</v>
      </c>
      <c r="H526" s="20">
        <f t="shared" si="91"/>
        <v>0</v>
      </c>
      <c r="I526" s="20">
        <f t="shared" si="91"/>
        <v>0</v>
      </c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1.5" outlineLevel="6">
      <c r="A527" s="52" t="s">
        <v>36</v>
      </c>
      <c r="B527" s="53" t="s">
        <v>234</v>
      </c>
      <c r="C527" s="53" t="s">
        <v>153</v>
      </c>
      <c r="D527" s="53" t="s">
        <v>147</v>
      </c>
      <c r="E527" s="53" t="s">
        <v>524</v>
      </c>
      <c r="F527" s="53" t="s">
        <v>37</v>
      </c>
      <c r="G527" s="56">
        <f t="shared" si="91"/>
        <v>324000</v>
      </c>
      <c r="H527" s="20">
        <f t="shared" si="91"/>
        <v>0</v>
      </c>
      <c r="I527" s="20">
        <f t="shared" si="91"/>
        <v>0</v>
      </c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1.5" outlineLevel="6">
      <c r="A528" s="52" t="s">
        <v>38</v>
      </c>
      <c r="B528" s="53" t="s">
        <v>234</v>
      </c>
      <c r="C528" s="53" t="s">
        <v>153</v>
      </c>
      <c r="D528" s="53" t="s">
        <v>147</v>
      </c>
      <c r="E528" s="53" t="s">
        <v>524</v>
      </c>
      <c r="F528" s="53" t="s">
        <v>39</v>
      </c>
      <c r="G528" s="56">
        <v>324000</v>
      </c>
      <c r="H528" s="20">
        <v>0</v>
      </c>
      <c r="I528" s="20">
        <v>0</v>
      </c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outlineLevel="6">
      <c r="A529" s="16" t="s">
        <v>334</v>
      </c>
      <c r="B529" s="17" t="s">
        <v>234</v>
      </c>
      <c r="C529" s="17" t="s">
        <v>153</v>
      </c>
      <c r="D529" s="17" t="s">
        <v>335</v>
      </c>
      <c r="E529" s="17" t="s">
        <v>20</v>
      </c>
      <c r="F529" s="17" t="s">
        <v>21</v>
      </c>
      <c r="G529" s="18">
        <f>G530+G538</f>
        <v>4291781.83</v>
      </c>
      <c r="H529" s="18">
        <f>H530+H538</f>
        <v>486500</v>
      </c>
      <c r="I529" s="18">
        <f>I530+I538</f>
        <v>486500</v>
      </c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47.25" outlineLevel="6">
      <c r="A530" s="16" t="s">
        <v>215</v>
      </c>
      <c r="B530" s="17" t="s">
        <v>234</v>
      </c>
      <c r="C530" s="17" t="s">
        <v>153</v>
      </c>
      <c r="D530" s="17" t="s">
        <v>335</v>
      </c>
      <c r="E530" s="17" t="s">
        <v>216</v>
      </c>
      <c r="F530" s="17" t="s">
        <v>21</v>
      </c>
      <c r="G530" s="18">
        <f>G531</f>
        <v>3805281.83</v>
      </c>
      <c r="H530" s="18">
        <f>H531</f>
        <v>0</v>
      </c>
      <c r="I530" s="18">
        <f>I531</f>
        <v>0</v>
      </c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47.25" outlineLevel="6">
      <c r="A531" s="16" t="s">
        <v>217</v>
      </c>
      <c r="B531" s="17" t="s">
        <v>234</v>
      </c>
      <c r="C531" s="17" t="s">
        <v>153</v>
      </c>
      <c r="D531" s="17" t="s">
        <v>335</v>
      </c>
      <c r="E531" s="17" t="s">
        <v>218</v>
      </c>
      <c r="F531" s="17" t="s">
        <v>21</v>
      </c>
      <c r="G531" s="18">
        <f>G532+G535</f>
        <v>3805281.83</v>
      </c>
      <c r="H531" s="18">
        <f>H532+H535</f>
        <v>0</v>
      </c>
      <c r="I531" s="18">
        <f>I532+I535</f>
        <v>0</v>
      </c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outlineLevel="6">
      <c r="A532" s="52" t="s">
        <v>336</v>
      </c>
      <c r="B532" s="53" t="s">
        <v>234</v>
      </c>
      <c r="C532" s="53" t="s">
        <v>153</v>
      </c>
      <c r="D532" s="53" t="s">
        <v>335</v>
      </c>
      <c r="E532" s="53" t="s">
        <v>337</v>
      </c>
      <c r="F532" s="53" t="s">
        <v>21</v>
      </c>
      <c r="G532" s="55">
        <f t="shared" ref="G532:I533" si="92">G533</f>
        <v>3324000</v>
      </c>
      <c r="H532" s="18">
        <f t="shared" si="92"/>
        <v>0</v>
      </c>
      <c r="I532" s="18">
        <f t="shared" si="92"/>
        <v>0</v>
      </c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1.5" outlineLevel="6">
      <c r="A533" s="52" t="s">
        <v>36</v>
      </c>
      <c r="B533" s="53" t="s">
        <v>234</v>
      </c>
      <c r="C533" s="53" t="s">
        <v>153</v>
      </c>
      <c r="D533" s="53" t="s">
        <v>335</v>
      </c>
      <c r="E533" s="53" t="s">
        <v>337</v>
      </c>
      <c r="F533" s="53" t="s">
        <v>37</v>
      </c>
      <c r="G533" s="55">
        <f t="shared" si="92"/>
        <v>3324000</v>
      </c>
      <c r="H533" s="18">
        <f t="shared" si="92"/>
        <v>0</v>
      </c>
      <c r="I533" s="18">
        <f t="shared" si="92"/>
        <v>0</v>
      </c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1.5" outlineLevel="6">
      <c r="A534" s="52" t="s">
        <v>38</v>
      </c>
      <c r="B534" s="53" t="s">
        <v>234</v>
      </c>
      <c r="C534" s="53" t="s">
        <v>153</v>
      </c>
      <c r="D534" s="53" t="s">
        <v>335</v>
      </c>
      <c r="E534" s="53" t="s">
        <v>337</v>
      </c>
      <c r="F534" s="53" t="s">
        <v>39</v>
      </c>
      <c r="G534" s="55">
        <f>1500000+1824000</f>
        <v>3324000</v>
      </c>
      <c r="H534" s="18">
        <v>0</v>
      </c>
      <c r="I534" s="18">
        <v>0</v>
      </c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1.5" outlineLevel="6">
      <c r="A535" s="52" t="s">
        <v>338</v>
      </c>
      <c r="B535" s="53" t="s">
        <v>234</v>
      </c>
      <c r="C535" s="53" t="s">
        <v>153</v>
      </c>
      <c r="D535" s="53" t="s">
        <v>335</v>
      </c>
      <c r="E535" s="53" t="s">
        <v>339</v>
      </c>
      <c r="F535" s="53" t="s">
        <v>21</v>
      </c>
      <c r="G535" s="55">
        <f t="shared" ref="G535:I536" si="93">G536</f>
        <v>481281.82999999996</v>
      </c>
      <c r="H535" s="55">
        <f t="shared" si="93"/>
        <v>0</v>
      </c>
      <c r="I535" s="55">
        <f t="shared" si="93"/>
        <v>0</v>
      </c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1.5" outlineLevel="6">
      <c r="A536" s="52" t="s">
        <v>36</v>
      </c>
      <c r="B536" s="53" t="s">
        <v>234</v>
      </c>
      <c r="C536" s="53" t="s">
        <v>153</v>
      </c>
      <c r="D536" s="53" t="s">
        <v>335</v>
      </c>
      <c r="E536" s="53" t="s">
        <v>339</v>
      </c>
      <c r="F536" s="53" t="s">
        <v>37</v>
      </c>
      <c r="G536" s="55">
        <f t="shared" si="93"/>
        <v>481281.82999999996</v>
      </c>
      <c r="H536" s="55">
        <f t="shared" si="93"/>
        <v>0</v>
      </c>
      <c r="I536" s="55">
        <f t="shared" si="93"/>
        <v>0</v>
      </c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1.5" outlineLevel="6">
      <c r="A537" s="52" t="s">
        <v>38</v>
      </c>
      <c r="B537" s="53" t="s">
        <v>234</v>
      </c>
      <c r="C537" s="53" t="s">
        <v>153</v>
      </c>
      <c r="D537" s="53" t="s">
        <v>335</v>
      </c>
      <c r="E537" s="53" t="s">
        <v>339</v>
      </c>
      <c r="F537" s="53" t="s">
        <v>39</v>
      </c>
      <c r="G537" s="55">
        <f>1392682.93-911401.1</f>
        <v>481281.82999999996</v>
      </c>
      <c r="H537" s="55">
        <f>1409876.54-1409876.54</f>
        <v>0</v>
      </c>
      <c r="I537" s="55">
        <f>1409876.54-1409876.54</f>
        <v>0</v>
      </c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47.25" outlineLevel="6">
      <c r="A538" s="16" t="s">
        <v>340</v>
      </c>
      <c r="B538" s="17" t="s">
        <v>234</v>
      </c>
      <c r="C538" s="17" t="s">
        <v>153</v>
      </c>
      <c r="D538" s="17" t="s">
        <v>335</v>
      </c>
      <c r="E538" s="17" t="s">
        <v>341</v>
      </c>
      <c r="F538" s="17" t="s">
        <v>21</v>
      </c>
      <c r="G538" s="18">
        <f t="shared" ref="G538:I539" si="94">G539</f>
        <v>486500</v>
      </c>
      <c r="H538" s="18">
        <f t="shared" si="94"/>
        <v>486500</v>
      </c>
      <c r="I538" s="18">
        <f t="shared" si="94"/>
        <v>486500</v>
      </c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47.25" outlineLevel="6">
      <c r="A539" s="16" t="s">
        <v>342</v>
      </c>
      <c r="B539" s="17" t="s">
        <v>234</v>
      </c>
      <c r="C539" s="17" t="s">
        <v>153</v>
      </c>
      <c r="D539" s="17" t="s">
        <v>335</v>
      </c>
      <c r="E539" s="17" t="s">
        <v>343</v>
      </c>
      <c r="F539" s="17" t="s">
        <v>21</v>
      </c>
      <c r="G539" s="18">
        <f t="shared" si="94"/>
        <v>486500</v>
      </c>
      <c r="H539" s="18">
        <f t="shared" si="94"/>
        <v>486500</v>
      </c>
      <c r="I539" s="18">
        <f t="shared" si="94"/>
        <v>486500</v>
      </c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1.5" outlineLevel="6">
      <c r="A540" s="16" t="s">
        <v>344</v>
      </c>
      <c r="B540" s="17" t="s">
        <v>234</v>
      </c>
      <c r="C540" s="17" t="s">
        <v>153</v>
      </c>
      <c r="D540" s="17" t="s">
        <v>335</v>
      </c>
      <c r="E540" s="17" t="s">
        <v>345</v>
      </c>
      <c r="F540" s="17" t="s">
        <v>21</v>
      </c>
      <c r="G540" s="18">
        <f>G541+G543</f>
        <v>486500</v>
      </c>
      <c r="H540" s="18">
        <f>H541+H543</f>
        <v>486500</v>
      </c>
      <c r="I540" s="18">
        <f>I541+I543</f>
        <v>486500</v>
      </c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1.5" outlineLevel="6">
      <c r="A541" s="16" t="s">
        <v>36</v>
      </c>
      <c r="B541" s="17" t="s">
        <v>234</v>
      </c>
      <c r="C541" s="17" t="s">
        <v>153</v>
      </c>
      <c r="D541" s="17" t="s">
        <v>335</v>
      </c>
      <c r="E541" s="17" t="s">
        <v>345</v>
      </c>
      <c r="F541" s="17" t="s">
        <v>37</v>
      </c>
      <c r="G541" s="18">
        <f>G542</f>
        <v>386500</v>
      </c>
      <c r="H541" s="18">
        <f>H542</f>
        <v>386500</v>
      </c>
      <c r="I541" s="18">
        <f>I542</f>
        <v>386500</v>
      </c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1.5" outlineLevel="6">
      <c r="A542" s="16" t="s">
        <v>38</v>
      </c>
      <c r="B542" s="17" t="s">
        <v>234</v>
      </c>
      <c r="C542" s="17" t="s">
        <v>153</v>
      </c>
      <c r="D542" s="17" t="s">
        <v>335</v>
      </c>
      <c r="E542" s="17" t="s">
        <v>345</v>
      </c>
      <c r="F542" s="17" t="s">
        <v>39</v>
      </c>
      <c r="G542" s="18">
        <v>386500</v>
      </c>
      <c r="H542" s="18">
        <v>386500</v>
      </c>
      <c r="I542" s="18">
        <v>386500</v>
      </c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outlineLevel="6">
      <c r="A543" s="16" t="s">
        <v>40</v>
      </c>
      <c r="B543" s="17" t="s">
        <v>234</v>
      </c>
      <c r="C543" s="17" t="s">
        <v>153</v>
      </c>
      <c r="D543" s="17" t="s">
        <v>335</v>
      </c>
      <c r="E543" s="17" t="s">
        <v>345</v>
      </c>
      <c r="F543" s="17" t="s">
        <v>41</v>
      </c>
      <c r="G543" s="18">
        <f>G544</f>
        <v>100000</v>
      </c>
      <c r="H543" s="18">
        <f>H544</f>
        <v>100000</v>
      </c>
      <c r="I543" s="18">
        <f>I544</f>
        <v>100000</v>
      </c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51.75" customHeight="1" outlineLevel="6">
      <c r="A544" s="16" t="s">
        <v>323</v>
      </c>
      <c r="B544" s="17" t="s">
        <v>234</v>
      </c>
      <c r="C544" s="17" t="s">
        <v>153</v>
      </c>
      <c r="D544" s="17" t="s">
        <v>335</v>
      </c>
      <c r="E544" s="17" t="s">
        <v>345</v>
      </c>
      <c r="F544" s="17" t="s">
        <v>324</v>
      </c>
      <c r="G544" s="18">
        <v>100000</v>
      </c>
      <c r="H544" s="18">
        <v>100000</v>
      </c>
      <c r="I544" s="18">
        <v>100000</v>
      </c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outlineLevel="6">
      <c r="A545" s="16" t="s">
        <v>173</v>
      </c>
      <c r="B545" s="17" t="s">
        <v>234</v>
      </c>
      <c r="C545" s="17" t="s">
        <v>174</v>
      </c>
      <c r="D545" s="17" t="s">
        <v>19</v>
      </c>
      <c r="E545" s="17" t="s">
        <v>20</v>
      </c>
      <c r="F545" s="17" t="s">
        <v>21</v>
      </c>
      <c r="G545" s="18">
        <f>G546+G558+G585+G600</f>
        <v>78406034.429999992</v>
      </c>
      <c r="H545" s="18">
        <f>H546+H558+H585+H600</f>
        <v>8600156.9199999999</v>
      </c>
      <c r="I545" s="18">
        <f>I546+I558+I585+I600</f>
        <v>218127379.69</v>
      </c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outlineLevel="6">
      <c r="A546" s="16" t="s">
        <v>346</v>
      </c>
      <c r="B546" s="17" t="s">
        <v>234</v>
      </c>
      <c r="C546" s="17" t="s">
        <v>174</v>
      </c>
      <c r="D546" s="17" t="s">
        <v>23</v>
      </c>
      <c r="E546" s="17" t="s">
        <v>20</v>
      </c>
      <c r="F546" s="17" t="s">
        <v>21</v>
      </c>
      <c r="G546" s="20">
        <f t="shared" ref="G546:I547" si="95">G547</f>
        <v>8275250</v>
      </c>
      <c r="H546" s="20">
        <f t="shared" si="95"/>
        <v>2200000</v>
      </c>
      <c r="I546" s="20">
        <f t="shared" si="95"/>
        <v>2200000</v>
      </c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78.75" outlineLevel="6">
      <c r="A547" s="16" t="s">
        <v>347</v>
      </c>
      <c r="B547" s="17" t="s">
        <v>234</v>
      </c>
      <c r="C547" s="17" t="s">
        <v>174</v>
      </c>
      <c r="D547" s="17" t="s">
        <v>23</v>
      </c>
      <c r="E547" s="17" t="s">
        <v>348</v>
      </c>
      <c r="F547" s="17" t="s">
        <v>21</v>
      </c>
      <c r="G547" s="20">
        <f t="shared" si="95"/>
        <v>8275250</v>
      </c>
      <c r="H547" s="20">
        <f t="shared" si="95"/>
        <v>2200000</v>
      </c>
      <c r="I547" s="20">
        <f t="shared" si="95"/>
        <v>2200000</v>
      </c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94.5" outlineLevel="6">
      <c r="A548" s="16" t="s">
        <v>349</v>
      </c>
      <c r="B548" s="17" t="s">
        <v>234</v>
      </c>
      <c r="C548" s="17" t="s">
        <v>174</v>
      </c>
      <c r="D548" s="17" t="s">
        <v>23</v>
      </c>
      <c r="E548" s="17" t="s">
        <v>350</v>
      </c>
      <c r="F548" s="17" t="s">
        <v>21</v>
      </c>
      <c r="G548" s="20">
        <f>G549+G552+G555</f>
        <v>8275250</v>
      </c>
      <c r="H548" s="20">
        <f t="shared" ref="H548:I548" si="96">H549+H552+H555</f>
        <v>2200000</v>
      </c>
      <c r="I548" s="20">
        <f t="shared" si="96"/>
        <v>2200000</v>
      </c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1.5" outlineLevel="6">
      <c r="A549" s="30" t="s">
        <v>351</v>
      </c>
      <c r="B549" s="17" t="s">
        <v>234</v>
      </c>
      <c r="C549" s="17" t="s">
        <v>174</v>
      </c>
      <c r="D549" s="17" t="s">
        <v>23</v>
      </c>
      <c r="E549" s="17" t="s">
        <v>352</v>
      </c>
      <c r="F549" s="17" t="s">
        <v>21</v>
      </c>
      <c r="G549" s="20">
        <f t="shared" ref="G549:I550" si="97">G550</f>
        <v>1900000</v>
      </c>
      <c r="H549" s="20">
        <f t="shared" si="97"/>
        <v>1900000</v>
      </c>
      <c r="I549" s="20">
        <f t="shared" si="97"/>
        <v>1900000</v>
      </c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1.5" outlineLevel="6">
      <c r="A550" s="16" t="s">
        <v>36</v>
      </c>
      <c r="B550" s="17" t="s">
        <v>234</v>
      </c>
      <c r="C550" s="17" t="s">
        <v>174</v>
      </c>
      <c r="D550" s="17" t="s">
        <v>23</v>
      </c>
      <c r="E550" s="17" t="s">
        <v>352</v>
      </c>
      <c r="F550" s="17" t="s">
        <v>37</v>
      </c>
      <c r="G550" s="20">
        <f t="shared" si="97"/>
        <v>1900000</v>
      </c>
      <c r="H550" s="20">
        <f t="shared" si="97"/>
        <v>1900000</v>
      </c>
      <c r="I550" s="20">
        <f t="shared" si="97"/>
        <v>1900000</v>
      </c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1.5" outlineLevel="6">
      <c r="A551" s="16" t="s">
        <v>38</v>
      </c>
      <c r="B551" s="17" t="s">
        <v>234</v>
      </c>
      <c r="C551" s="17" t="s">
        <v>174</v>
      </c>
      <c r="D551" s="17" t="s">
        <v>23</v>
      </c>
      <c r="E551" s="17" t="s">
        <v>352</v>
      </c>
      <c r="F551" s="17" t="s">
        <v>39</v>
      </c>
      <c r="G551" s="20">
        <v>1900000</v>
      </c>
      <c r="H551" s="20">
        <v>1900000</v>
      </c>
      <c r="I551" s="20">
        <v>1900000</v>
      </c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63" outlineLevel="6">
      <c r="A552" s="135" t="s">
        <v>353</v>
      </c>
      <c r="B552" s="53" t="s">
        <v>234</v>
      </c>
      <c r="C552" s="53" t="s">
        <v>174</v>
      </c>
      <c r="D552" s="53" t="s">
        <v>23</v>
      </c>
      <c r="E552" s="53" t="s">
        <v>354</v>
      </c>
      <c r="F552" s="53" t="s">
        <v>21</v>
      </c>
      <c r="G552" s="56">
        <f t="shared" ref="G552:I553" si="98">G553</f>
        <v>455062</v>
      </c>
      <c r="H552" s="20">
        <f t="shared" si="98"/>
        <v>300000</v>
      </c>
      <c r="I552" s="20">
        <f t="shared" si="98"/>
        <v>300000</v>
      </c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1.5" outlineLevel="6">
      <c r="A553" s="52" t="s">
        <v>36</v>
      </c>
      <c r="B553" s="53" t="s">
        <v>234</v>
      </c>
      <c r="C553" s="53" t="s">
        <v>174</v>
      </c>
      <c r="D553" s="53" t="s">
        <v>23</v>
      </c>
      <c r="E553" s="53" t="s">
        <v>354</v>
      </c>
      <c r="F553" s="53" t="s">
        <v>37</v>
      </c>
      <c r="G553" s="56">
        <f t="shared" si="98"/>
        <v>455062</v>
      </c>
      <c r="H553" s="20">
        <f t="shared" si="98"/>
        <v>300000</v>
      </c>
      <c r="I553" s="20">
        <f t="shared" si="98"/>
        <v>300000</v>
      </c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1.5" outlineLevel="6">
      <c r="A554" s="52" t="s">
        <v>38</v>
      </c>
      <c r="B554" s="53" t="s">
        <v>234</v>
      </c>
      <c r="C554" s="53" t="s">
        <v>174</v>
      </c>
      <c r="D554" s="53" t="s">
        <v>23</v>
      </c>
      <c r="E554" s="53" t="s">
        <v>354</v>
      </c>
      <c r="F554" s="53" t="s">
        <v>39</v>
      </c>
      <c r="G554" s="56">
        <f>300000+155062</f>
        <v>455062</v>
      </c>
      <c r="H554" s="20">
        <v>300000</v>
      </c>
      <c r="I554" s="20">
        <v>300000</v>
      </c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1.5" outlineLevel="6">
      <c r="A555" s="62" t="s">
        <v>511</v>
      </c>
      <c r="B555" s="53" t="s">
        <v>234</v>
      </c>
      <c r="C555" s="53" t="s">
        <v>174</v>
      </c>
      <c r="D555" s="53" t="s">
        <v>23</v>
      </c>
      <c r="E555" s="64" t="s">
        <v>517</v>
      </c>
      <c r="F555" s="64" t="s">
        <v>21</v>
      </c>
      <c r="G555" s="139">
        <f t="shared" ref="G555:I556" si="99">G556</f>
        <v>5920188</v>
      </c>
      <c r="H555" s="138">
        <f t="shared" si="99"/>
        <v>0</v>
      </c>
      <c r="I555" s="138">
        <f t="shared" si="99"/>
        <v>0</v>
      </c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outlineLevel="6">
      <c r="A556" s="69" t="s">
        <v>40</v>
      </c>
      <c r="B556" s="53" t="s">
        <v>234</v>
      </c>
      <c r="C556" s="53" t="s">
        <v>174</v>
      </c>
      <c r="D556" s="53" t="s">
        <v>23</v>
      </c>
      <c r="E556" s="64" t="s">
        <v>517</v>
      </c>
      <c r="F556" s="64" t="s">
        <v>41</v>
      </c>
      <c r="G556" s="139">
        <f t="shared" si="99"/>
        <v>5920188</v>
      </c>
      <c r="H556" s="138">
        <f t="shared" si="99"/>
        <v>0</v>
      </c>
      <c r="I556" s="138">
        <f t="shared" si="99"/>
        <v>0</v>
      </c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outlineLevel="6">
      <c r="A557" s="137" t="s">
        <v>42</v>
      </c>
      <c r="B557" s="53" t="s">
        <v>234</v>
      </c>
      <c r="C557" s="53" t="s">
        <v>174</v>
      </c>
      <c r="D557" s="53" t="s">
        <v>23</v>
      </c>
      <c r="E557" s="64" t="s">
        <v>517</v>
      </c>
      <c r="F557" s="64" t="s">
        <v>43</v>
      </c>
      <c r="G557" s="139">
        <v>5920188</v>
      </c>
      <c r="H557" s="138">
        <v>0</v>
      </c>
      <c r="I557" s="138">
        <v>0</v>
      </c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outlineLevel="6">
      <c r="A558" s="30" t="s">
        <v>355</v>
      </c>
      <c r="B558" s="17" t="s">
        <v>234</v>
      </c>
      <c r="C558" s="17" t="s">
        <v>174</v>
      </c>
      <c r="D558" s="17" t="s">
        <v>82</v>
      </c>
      <c r="E558" s="17" t="s">
        <v>20</v>
      </c>
      <c r="F558" s="17" t="s">
        <v>21</v>
      </c>
      <c r="G558" s="20">
        <f t="shared" ref="G558:I559" si="100">G559</f>
        <v>63165728.459999993</v>
      </c>
      <c r="H558" s="20">
        <f t="shared" si="100"/>
        <v>5700000</v>
      </c>
      <c r="I558" s="20">
        <f t="shared" si="100"/>
        <v>215927216.49000001</v>
      </c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78.75" outlineLevel="6">
      <c r="A559" s="16" t="s">
        <v>356</v>
      </c>
      <c r="B559" s="17" t="s">
        <v>234</v>
      </c>
      <c r="C559" s="17" t="s">
        <v>174</v>
      </c>
      <c r="D559" s="17" t="s">
        <v>82</v>
      </c>
      <c r="E559" s="17" t="s">
        <v>357</v>
      </c>
      <c r="F559" s="17" t="s">
        <v>21</v>
      </c>
      <c r="G559" s="20">
        <f t="shared" si="100"/>
        <v>63165728.459999993</v>
      </c>
      <c r="H559" s="20">
        <f t="shared" si="100"/>
        <v>5700000</v>
      </c>
      <c r="I559" s="20">
        <f t="shared" si="100"/>
        <v>215927216.49000001</v>
      </c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78.75" outlineLevel="6">
      <c r="A560" s="16" t="s">
        <v>358</v>
      </c>
      <c r="B560" s="17" t="s">
        <v>234</v>
      </c>
      <c r="C560" s="17" t="s">
        <v>174</v>
      </c>
      <c r="D560" s="17" t="s">
        <v>82</v>
      </c>
      <c r="E560" s="17" t="s">
        <v>359</v>
      </c>
      <c r="F560" s="17" t="s">
        <v>21</v>
      </c>
      <c r="G560" s="20">
        <f>G561+G564+G567+G570+G573+G576+G579+G582</f>
        <v>63165728.459999993</v>
      </c>
      <c r="H560" s="20">
        <f t="shared" ref="H560:I560" si="101">H561+H564+H567+H570+H573+H576+H579+H582</f>
        <v>5700000</v>
      </c>
      <c r="I560" s="20">
        <f t="shared" si="101"/>
        <v>215927216.49000001</v>
      </c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outlineLevel="6">
      <c r="A561" s="52" t="s">
        <v>360</v>
      </c>
      <c r="B561" s="53" t="s">
        <v>234</v>
      </c>
      <c r="C561" s="53" t="s">
        <v>174</v>
      </c>
      <c r="D561" s="53" t="s">
        <v>82</v>
      </c>
      <c r="E561" s="53" t="s">
        <v>361</v>
      </c>
      <c r="F561" s="53" t="s">
        <v>21</v>
      </c>
      <c r="G561" s="56">
        <f t="shared" ref="G561:I562" si="102">G562</f>
        <v>7150829.6299999999</v>
      </c>
      <c r="H561" s="20">
        <f t="shared" si="102"/>
        <v>2000000</v>
      </c>
      <c r="I561" s="20">
        <f t="shared" si="102"/>
        <v>0</v>
      </c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1.5" outlineLevel="6">
      <c r="A562" s="52" t="s">
        <v>36</v>
      </c>
      <c r="B562" s="53" t="s">
        <v>234</v>
      </c>
      <c r="C562" s="53" t="s">
        <v>174</v>
      </c>
      <c r="D562" s="53" t="s">
        <v>82</v>
      </c>
      <c r="E562" s="53" t="s">
        <v>361</v>
      </c>
      <c r="F562" s="53" t="s">
        <v>37</v>
      </c>
      <c r="G562" s="56">
        <f t="shared" si="102"/>
        <v>7150829.6299999999</v>
      </c>
      <c r="H562" s="20">
        <f t="shared" si="102"/>
        <v>2000000</v>
      </c>
      <c r="I562" s="20">
        <f t="shared" si="102"/>
        <v>0</v>
      </c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1.5" outlineLevel="6">
      <c r="A563" s="52" t="s">
        <v>38</v>
      </c>
      <c r="B563" s="53" t="s">
        <v>234</v>
      </c>
      <c r="C563" s="53" t="s">
        <v>174</v>
      </c>
      <c r="D563" s="53" t="s">
        <v>82</v>
      </c>
      <c r="E563" s="53" t="s">
        <v>361</v>
      </c>
      <c r="F563" s="53" t="s">
        <v>39</v>
      </c>
      <c r="G563" s="56">
        <f>2000000-585262.37+5736092</f>
        <v>7150829.6299999999</v>
      </c>
      <c r="H563" s="20">
        <v>2000000</v>
      </c>
      <c r="I563" s="20">
        <v>0</v>
      </c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6" outlineLevel="6">
      <c r="A564" s="69" t="s">
        <v>494</v>
      </c>
      <c r="B564" s="53" t="s">
        <v>234</v>
      </c>
      <c r="C564" s="71" t="s">
        <v>174</v>
      </c>
      <c r="D564" s="71" t="s">
        <v>82</v>
      </c>
      <c r="E564" s="71" t="s">
        <v>495</v>
      </c>
      <c r="F564" s="71" t="s">
        <v>21</v>
      </c>
      <c r="G564" s="72">
        <f>G565</f>
        <v>0</v>
      </c>
      <c r="H564" s="72">
        <f t="shared" ref="H564:I565" si="103">H565</f>
        <v>0</v>
      </c>
      <c r="I564" s="72">
        <f t="shared" si="103"/>
        <v>215927216.49000001</v>
      </c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1.5" outlineLevel="6">
      <c r="A565" s="69" t="s">
        <v>374</v>
      </c>
      <c r="B565" s="53" t="s">
        <v>234</v>
      </c>
      <c r="C565" s="71" t="s">
        <v>174</v>
      </c>
      <c r="D565" s="71" t="s">
        <v>82</v>
      </c>
      <c r="E565" s="71" t="s">
        <v>495</v>
      </c>
      <c r="F565" s="71" t="s">
        <v>375</v>
      </c>
      <c r="G565" s="72">
        <f>G566</f>
        <v>0</v>
      </c>
      <c r="H565" s="72">
        <f t="shared" si="103"/>
        <v>0</v>
      </c>
      <c r="I565" s="72">
        <f t="shared" si="103"/>
        <v>215927216.49000001</v>
      </c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outlineLevel="6">
      <c r="A566" s="70" t="s">
        <v>376</v>
      </c>
      <c r="B566" s="53" t="s">
        <v>234</v>
      </c>
      <c r="C566" s="71" t="s">
        <v>174</v>
      </c>
      <c r="D566" s="71" t="s">
        <v>82</v>
      </c>
      <c r="E566" s="71" t="s">
        <v>495</v>
      </c>
      <c r="F566" s="71" t="s">
        <v>377</v>
      </c>
      <c r="G566" s="72">
        <v>0</v>
      </c>
      <c r="H566" s="72">
        <v>0</v>
      </c>
      <c r="I566" s="72">
        <v>215927216.49000001</v>
      </c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47.25" outlineLevel="6">
      <c r="A567" s="107" t="s">
        <v>362</v>
      </c>
      <c r="B567" s="108" t="s">
        <v>234</v>
      </c>
      <c r="C567" s="108" t="s">
        <v>174</v>
      </c>
      <c r="D567" s="108" t="s">
        <v>82</v>
      </c>
      <c r="E567" s="109" t="s">
        <v>363</v>
      </c>
      <c r="F567" s="109" t="s">
        <v>21</v>
      </c>
      <c r="G567" s="110">
        <f t="shared" ref="G567:I568" si="104">G568</f>
        <v>14924489.17</v>
      </c>
      <c r="H567" s="27">
        <f t="shared" si="104"/>
        <v>0</v>
      </c>
      <c r="I567" s="27">
        <f t="shared" si="104"/>
        <v>0</v>
      </c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1.5" outlineLevel="6">
      <c r="A568" s="107" t="s">
        <v>36</v>
      </c>
      <c r="B568" s="108" t="s">
        <v>234</v>
      </c>
      <c r="C568" s="108" t="s">
        <v>174</v>
      </c>
      <c r="D568" s="108" t="s">
        <v>82</v>
      </c>
      <c r="E568" s="109" t="s">
        <v>363</v>
      </c>
      <c r="F568" s="109" t="s">
        <v>37</v>
      </c>
      <c r="G568" s="110">
        <f t="shared" si="104"/>
        <v>14924489.17</v>
      </c>
      <c r="H568" s="27">
        <f t="shared" si="104"/>
        <v>0</v>
      </c>
      <c r="I568" s="27">
        <f t="shared" si="104"/>
        <v>0</v>
      </c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1.5" outlineLevel="6">
      <c r="A569" s="107" t="s">
        <v>38</v>
      </c>
      <c r="B569" s="108" t="s">
        <v>234</v>
      </c>
      <c r="C569" s="108" t="s">
        <v>174</v>
      </c>
      <c r="D569" s="108" t="s">
        <v>82</v>
      </c>
      <c r="E569" s="109" t="s">
        <v>363</v>
      </c>
      <c r="F569" s="109" t="s">
        <v>39</v>
      </c>
      <c r="G569" s="110">
        <f>430176.8+13909050+585262.37</f>
        <v>14924489.17</v>
      </c>
      <c r="H569" s="27">
        <v>0</v>
      </c>
      <c r="I569" s="27">
        <v>0</v>
      </c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outlineLevel="6">
      <c r="A570" s="52" t="s">
        <v>364</v>
      </c>
      <c r="B570" s="53" t="s">
        <v>234</v>
      </c>
      <c r="C570" s="53" t="s">
        <v>174</v>
      </c>
      <c r="D570" s="53" t="s">
        <v>82</v>
      </c>
      <c r="E570" s="53" t="s">
        <v>365</v>
      </c>
      <c r="F570" s="53" t="s">
        <v>21</v>
      </c>
      <c r="G570" s="56">
        <f t="shared" ref="G570:I571" si="105">G571</f>
        <v>30622685</v>
      </c>
      <c r="H570" s="20">
        <f t="shared" si="105"/>
        <v>2000000</v>
      </c>
      <c r="I570" s="20">
        <f t="shared" si="105"/>
        <v>0</v>
      </c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1.5" outlineLevel="6">
      <c r="A571" s="52" t="s">
        <v>36</v>
      </c>
      <c r="B571" s="53" t="s">
        <v>234</v>
      </c>
      <c r="C571" s="53" t="s">
        <v>174</v>
      </c>
      <c r="D571" s="53" t="s">
        <v>82</v>
      </c>
      <c r="E571" s="53" t="s">
        <v>365</v>
      </c>
      <c r="F571" s="53" t="s">
        <v>37</v>
      </c>
      <c r="G571" s="56">
        <f t="shared" si="105"/>
        <v>30622685</v>
      </c>
      <c r="H571" s="20">
        <f t="shared" si="105"/>
        <v>2000000</v>
      </c>
      <c r="I571" s="20">
        <f t="shared" si="105"/>
        <v>0</v>
      </c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1.5" outlineLevel="6">
      <c r="A572" s="52" t="s">
        <v>38</v>
      </c>
      <c r="B572" s="53" t="s">
        <v>234</v>
      </c>
      <c r="C572" s="53" t="s">
        <v>174</v>
      </c>
      <c r="D572" s="53" t="s">
        <v>82</v>
      </c>
      <c r="E572" s="53" t="s">
        <v>365</v>
      </c>
      <c r="F572" s="53" t="s">
        <v>39</v>
      </c>
      <c r="G572" s="56">
        <f>2000000+16622685+12000000</f>
        <v>30622685</v>
      </c>
      <c r="H572" s="20">
        <v>2000000</v>
      </c>
      <c r="I572" s="20">
        <v>0</v>
      </c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outlineLevel="6">
      <c r="A573" s="140" t="s">
        <v>366</v>
      </c>
      <c r="B573" s="53" t="s">
        <v>234</v>
      </c>
      <c r="C573" s="53" t="s">
        <v>174</v>
      </c>
      <c r="D573" s="53" t="s">
        <v>82</v>
      </c>
      <c r="E573" s="53" t="s">
        <v>367</v>
      </c>
      <c r="F573" s="53" t="s">
        <v>21</v>
      </c>
      <c r="G573" s="56">
        <f t="shared" ref="G573:I574" si="106">G574</f>
        <v>5353008.04</v>
      </c>
      <c r="H573" s="20">
        <f t="shared" si="106"/>
        <v>500000</v>
      </c>
      <c r="I573" s="20">
        <f t="shared" si="106"/>
        <v>0</v>
      </c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1.5" outlineLevel="6">
      <c r="A574" s="52" t="s">
        <v>36</v>
      </c>
      <c r="B574" s="53" t="s">
        <v>234</v>
      </c>
      <c r="C574" s="53" t="s">
        <v>174</v>
      </c>
      <c r="D574" s="53" t="s">
        <v>82</v>
      </c>
      <c r="E574" s="53" t="s">
        <v>367</v>
      </c>
      <c r="F574" s="53" t="s">
        <v>37</v>
      </c>
      <c r="G574" s="56">
        <f t="shared" si="106"/>
        <v>5353008.04</v>
      </c>
      <c r="H574" s="20">
        <f t="shared" si="106"/>
        <v>500000</v>
      </c>
      <c r="I574" s="20">
        <f t="shared" si="106"/>
        <v>0</v>
      </c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1.5" outlineLevel="6">
      <c r="A575" s="52" t="s">
        <v>38</v>
      </c>
      <c r="B575" s="53" t="s">
        <v>234</v>
      </c>
      <c r="C575" s="53" t="s">
        <v>174</v>
      </c>
      <c r="D575" s="53" t="s">
        <v>82</v>
      </c>
      <c r="E575" s="53" t="s">
        <v>367</v>
      </c>
      <c r="F575" s="53" t="s">
        <v>39</v>
      </c>
      <c r="G575" s="56">
        <f>500000+4853008.04</f>
        <v>5353008.04</v>
      </c>
      <c r="H575" s="20">
        <v>500000</v>
      </c>
      <c r="I575" s="20">
        <v>0</v>
      </c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6.5" outlineLevel="6">
      <c r="A576" s="16" t="s">
        <v>368</v>
      </c>
      <c r="B576" s="17" t="s">
        <v>234</v>
      </c>
      <c r="C576" s="17" t="s">
        <v>174</v>
      </c>
      <c r="D576" s="17" t="s">
        <v>82</v>
      </c>
      <c r="E576" s="43" t="s">
        <v>369</v>
      </c>
      <c r="F576" s="17" t="s">
        <v>21</v>
      </c>
      <c r="G576" s="20">
        <f t="shared" ref="G576:I577" si="107">G577</f>
        <v>200000</v>
      </c>
      <c r="H576" s="20">
        <f t="shared" si="107"/>
        <v>200000</v>
      </c>
      <c r="I576" s="20">
        <f t="shared" si="107"/>
        <v>0</v>
      </c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1.5" outlineLevel="6">
      <c r="A577" s="16" t="s">
        <v>36</v>
      </c>
      <c r="B577" s="17" t="s">
        <v>234</v>
      </c>
      <c r="C577" s="17" t="s">
        <v>174</v>
      </c>
      <c r="D577" s="17" t="s">
        <v>82</v>
      </c>
      <c r="E577" s="43" t="s">
        <v>369</v>
      </c>
      <c r="F577" s="17" t="s">
        <v>37</v>
      </c>
      <c r="G577" s="20">
        <f t="shared" si="107"/>
        <v>200000</v>
      </c>
      <c r="H577" s="20">
        <f t="shared" si="107"/>
        <v>200000</v>
      </c>
      <c r="I577" s="20">
        <f t="shared" si="107"/>
        <v>0</v>
      </c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1.5" outlineLevel="6">
      <c r="A578" s="16" t="s">
        <v>38</v>
      </c>
      <c r="B578" s="17" t="s">
        <v>234</v>
      </c>
      <c r="C578" s="17" t="s">
        <v>174</v>
      </c>
      <c r="D578" s="17" t="s">
        <v>82</v>
      </c>
      <c r="E578" s="43" t="s">
        <v>369</v>
      </c>
      <c r="F578" s="17" t="s">
        <v>39</v>
      </c>
      <c r="G578" s="20">
        <v>200000</v>
      </c>
      <c r="H578" s="20">
        <v>200000</v>
      </c>
      <c r="I578" s="20">
        <v>0</v>
      </c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outlineLevel="6">
      <c r="A579" s="16" t="s">
        <v>370</v>
      </c>
      <c r="B579" s="17" t="s">
        <v>234</v>
      </c>
      <c r="C579" s="17" t="s">
        <v>174</v>
      </c>
      <c r="D579" s="17" t="s">
        <v>82</v>
      </c>
      <c r="E579" s="17" t="s">
        <v>371</v>
      </c>
      <c r="F579" s="17" t="s">
        <v>21</v>
      </c>
      <c r="G579" s="20">
        <f t="shared" ref="G579:I580" si="108">G580</f>
        <v>3914716.62</v>
      </c>
      <c r="H579" s="20">
        <f t="shared" si="108"/>
        <v>0</v>
      </c>
      <c r="I579" s="20">
        <f t="shared" si="108"/>
        <v>0</v>
      </c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1.5" outlineLevel="6">
      <c r="A580" s="16" t="s">
        <v>36</v>
      </c>
      <c r="B580" s="17" t="s">
        <v>234</v>
      </c>
      <c r="C580" s="17" t="s">
        <v>174</v>
      </c>
      <c r="D580" s="17" t="s">
        <v>82</v>
      </c>
      <c r="E580" s="17" t="s">
        <v>371</v>
      </c>
      <c r="F580" s="17" t="s">
        <v>37</v>
      </c>
      <c r="G580" s="20">
        <f t="shared" si="108"/>
        <v>3914716.62</v>
      </c>
      <c r="H580" s="20">
        <f t="shared" si="108"/>
        <v>0</v>
      </c>
      <c r="I580" s="20">
        <f t="shared" si="108"/>
        <v>0</v>
      </c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1.5" outlineLevel="6">
      <c r="A581" s="16" t="s">
        <v>38</v>
      </c>
      <c r="B581" s="17" t="s">
        <v>234</v>
      </c>
      <c r="C581" s="17" t="s">
        <v>174</v>
      </c>
      <c r="D581" s="17" t="s">
        <v>82</v>
      </c>
      <c r="E581" s="17" t="s">
        <v>371</v>
      </c>
      <c r="F581" s="17" t="s">
        <v>39</v>
      </c>
      <c r="G581" s="20">
        <f>117441.5+3797275.12</f>
        <v>3914716.62</v>
      </c>
      <c r="H581" s="20">
        <v>0</v>
      </c>
      <c r="I581" s="20">
        <v>0</v>
      </c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47.25" outlineLevel="6">
      <c r="A582" s="44" t="s">
        <v>372</v>
      </c>
      <c r="B582" s="17" t="s">
        <v>234</v>
      </c>
      <c r="C582" s="17" t="s">
        <v>174</v>
      </c>
      <c r="D582" s="17" t="s">
        <v>82</v>
      </c>
      <c r="E582" s="17" t="s">
        <v>373</v>
      </c>
      <c r="F582" s="17" t="s">
        <v>21</v>
      </c>
      <c r="G582" s="20">
        <f t="shared" ref="G582:I583" si="109">G583</f>
        <v>1000000</v>
      </c>
      <c r="H582" s="20">
        <f t="shared" si="109"/>
        <v>1000000</v>
      </c>
      <c r="I582" s="20">
        <f t="shared" si="109"/>
        <v>0</v>
      </c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1.5" outlineLevel="6">
      <c r="A583" s="16" t="s">
        <v>374</v>
      </c>
      <c r="B583" s="17" t="s">
        <v>234</v>
      </c>
      <c r="C583" s="17" t="s">
        <v>174</v>
      </c>
      <c r="D583" s="17" t="s">
        <v>82</v>
      </c>
      <c r="E583" s="17" t="s">
        <v>373</v>
      </c>
      <c r="F583" s="17" t="s">
        <v>375</v>
      </c>
      <c r="G583" s="20">
        <f t="shared" si="109"/>
        <v>1000000</v>
      </c>
      <c r="H583" s="20">
        <f t="shared" si="109"/>
        <v>1000000</v>
      </c>
      <c r="I583" s="20">
        <f t="shared" si="109"/>
        <v>0</v>
      </c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outlineLevel="6">
      <c r="A584" s="30" t="s">
        <v>376</v>
      </c>
      <c r="B584" s="17" t="s">
        <v>234</v>
      </c>
      <c r="C584" s="17" t="s">
        <v>174</v>
      </c>
      <c r="D584" s="17" t="s">
        <v>82</v>
      </c>
      <c r="E584" s="17" t="s">
        <v>373</v>
      </c>
      <c r="F584" s="17" t="s">
        <v>377</v>
      </c>
      <c r="G584" s="20">
        <v>1000000</v>
      </c>
      <c r="H584" s="20">
        <v>1000000</v>
      </c>
      <c r="I584" s="20">
        <v>0</v>
      </c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outlineLevel="6">
      <c r="A585" s="30" t="s">
        <v>175</v>
      </c>
      <c r="B585" s="17" t="s">
        <v>234</v>
      </c>
      <c r="C585" s="17" t="s">
        <v>174</v>
      </c>
      <c r="D585" s="17" t="s">
        <v>100</v>
      </c>
      <c r="E585" s="17" t="s">
        <v>20</v>
      </c>
      <c r="F585" s="17" t="s">
        <v>21</v>
      </c>
      <c r="G585" s="20">
        <f t="shared" ref="G585:I586" si="110">G586</f>
        <v>6964905.0800000001</v>
      </c>
      <c r="H585" s="20">
        <f t="shared" si="110"/>
        <v>700000</v>
      </c>
      <c r="I585" s="20">
        <f t="shared" si="110"/>
        <v>0</v>
      </c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78.75" outlineLevel="6">
      <c r="A586" s="16" t="s">
        <v>356</v>
      </c>
      <c r="B586" s="17" t="s">
        <v>234</v>
      </c>
      <c r="C586" s="17" t="s">
        <v>174</v>
      </c>
      <c r="D586" s="17" t="s">
        <v>100</v>
      </c>
      <c r="E586" s="17" t="s">
        <v>357</v>
      </c>
      <c r="F586" s="17" t="s">
        <v>21</v>
      </c>
      <c r="G586" s="20">
        <f t="shared" si="110"/>
        <v>6964905.0800000001</v>
      </c>
      <c r="H586" s="20">
        <f t="shared" si="110"/>
        <v>700000</v>
      </c>
      <c r="I586" s="20">
        <f t="shared" si="110"/>
        <v>0</v>
      </c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78.75" outlineLevel="6">
      <c r="A587" s="16" t="s">
        <v>358</v>
      </c>
      <c r="B587" s="17" t="s">
        <v>234</v>
      </c>
      <c r="C587" s="17" t="s">
        <v>174</v>
      </c>
      <c r="D587" s="17" t="s">
        <v>100</v>
      </c>
      <c r="E587" s="17" t="s">
        <v>359</v>
      </c>
      <c r="F587" s="17" t="s">
        <v>21</v>
      </c>
      <c r="G587" s="20">
        <f>G588+G591+G594+G597</f>
        <v>6964905.0800000001</v>
      </c>
      <c r="H587" s="20">
        <f>H588+H591+H594+H597</f>
        <v>700000</v>
      </c>
      <c r="I587" s="20">
        <f>I588+I591+I594+I597</f>
        <v>0</v>
      </c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outlineLevel="6">
      <c r="A588" s="16" t="s">
        <v>378</v>
      </c>
      <c r="B588" s="17" t="s">
        <v>234</v>
      </c>
      <c r="C588" s="17" t="s">
        <v>174</v>
      </c>
      <c r="D588" s="17" t="s">
        <v>100</v>
      </c>
      <c r="E588" s="17" t="s">
        <v>379</v>
      </c>
      <c r="F588" s="17" t="s">
        <v>21</v>
      </c>
      <c r="G588" s="20">
        <f t="shared" ref="G588:I589" si="111">G589</f>
        <v>500000</v>
      </c>
      <c r="H588" s="20">
        <f t="shared" si="111"/>
        <v>500000</v>
      </c>
      <c r="I588" s="20">
        <f t="shared" si="111"/>
        <v>0</v>
      </c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1.5" outlineLevel="6">
      <c r="A589" s="16" t="s">
        <v>36</v>
      </c>
      <c r="B589" s="17" t="s">
        <v>234</v>
      </c>
      <c r="C589" s="17" t="s">
        <v>174</v>
      </c>
      <c r="D589" s="17" t="s">
        <v>100</v>
      </c>
      <c r="E589" s="17" t="s">
        <v>379</v>
      </c>
      <c r="F589" s="17" t="s">
        <v>37</v>
      </c>
      <c r="G589" s="20">
        <f t="shared" si="111"/>
        <v>500000</v>
      </c>
      <c r="H589" s="20">
        <f t="shared" si="111"/>
        <v>500000</v>
      </c>
      <c r="I589" s="20">
        <f t="shared" si="111"/>
        <v>0</v>
      </c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1.5" outlineLevel="6">
      <c r="A590" s="16" t="s">
        <v>38</v>
      </c>
      <c r="B590" s="17" t="s">
        <v>234</v>
      </c>
      <c r="C590" s="17" t="s">
        <v>174</v>
      </c>
      <c r="D590" s="17" t="s">
        <v>100</v>
      </c>
      <c r="E590" s="17" t="s">
        <v>379</v>
      </c>
      <c r="F590" s="17" t="s">
        <v>39</v>
      </c>
      <c r="G590" s="20">
        <v>500000</v>
      </c>
      <c r="H590" s="20">
        <v>500000</v>
      </c>
      <c r="I590" s="20">
        <v>0</v>
      </c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63" outlineLevel="6">
      <c r="A591" s="16" t="s">
        <v>380</v>
      </c>
      <c r="B591" s="17" t="s">
        <v>234</v>
      </c>
      <c r="C591" s="17" t="s">
        <v>174</v>
      </c>
      <c r="D591" s="17" t="s">
        <v>100</v>
      </c>
      <c r="E591" s="17" t="s">
        <v>381</v>
      </c>
      <c r="F591" s="17" t="s">
        <v>21</v>
      </c>
      <c r="G591" s="20">
        <f t="shared" ref="G591:I592" si="112">G592</f>
        <v>3190334.08</v>
      </c>
      <c r="H591" s="20">
        <f t="shared" si="112"/>
        <v>0</v>
      </c>
      <c r="I591" s="20">
        <f t="shared" si="112"/>
        <v>0</v>
      </c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1.5" outlineLevel="6">
      <c r="A592" s="16" t="s">
        <v>36</v>
      </c>
      <c r="B592" s="17" t="s">
        <v>234</v>
      </c>
      <c r="C592" s="17" t="s">
        <v>174</v>
      </c>
      <c r="D592" s="17" t="s">
        <v>100</v>
      </c>
      <c r="E592" s="17" t="s">
        <v>381</v>
      </c>
      <c r="F592" s="17" t="s">
        <v>37</v>
      </c>
      <c r="G592" s="20">
        <f t="shared" si="112"/>
        <v>3190334.08</v>
      </c>
      <c r="H592" s="20">
        <f t="shared" si="112"/>
        <v>0</v>
      </c>
      <c r="I592" s="20">
        <f t="shared" si="112"/>
        <v>0</v>
      </c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1.5" outlineLevel="6">
      <c r="A593" s="16" t="s">
        <v>38</v>
      </c>
      <c r="B593" s="17" t="s">
        <v>234</v>
      </c>
      <c r="C593" s="17" t="s">
        <v>174</v>
      </c>
      <c r="D593" s="17" t="s">
        <v>100</v>
      </c>
      <c r="E593" s="17" t="s">
        <v>381</v>
      </c>
      <c r="F593" s="17" t="s">
        <v>39</v>
      </c>
      <c r="G593" s="20">
        <f>1595167.04+1595167.04</f>
        <v>3190334.08</v>
      </c>
      <c r="H593" s="20">
        <v>0</v>
      </c>
      <c r="I593" s="20">
        <v>0</v>
      </c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outlineLevel="6">
      <c r="A594" s="45" t="s">
        <v>382</v>
      </c>
      <c r="B594" s="17" t="s">
        <v>234</v>
      </c>
      <c r="C594" s="17" t="s">
        <v>174</v>
      </c>
      <c r="D594" s="17" t="s">
        <v>100</v>
      </c>
      <c r="E594" s="17" t="s">
        <v>383</v>
      </c>
      <c r="F594" s="17" t="s">
        <v>21</v>
      </c>
      <c r="G594" s="20">
        <f t="shared" ref="G594:I595" si="113">G595</f>
        <v>200000</v>
      </c>
      <c r="H594" s="20">
        <f t="shared" si="113"/>
        <v>200000</v>
      </c>
      <c r="I594" s="20">
        <f t="shared" si="113"/>
        <v>0</v>
      </c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1.5" outlineLevel="6">
      <c r="A595" s="16" t="s">
        <v>36</v>
      </c>
      <c r="B595" s="17" t="s">
        <v>234</v>
      </c>
      <c r="C595" s="17" t="s">
        <v>174</v>
      </c>
      <c r="D595" s="17" t="s">
        <v>100</v>
      </c>
      <c r="E595" s="17" t="s">
        <v>383</v>
      </c>
      <c r="F595" s="17" t="s">
        <v>37</v>
      </c>
      <c r="G595" s="20">
        <f t="shared" si="113"/>
        <v>200000</v>
      </c>
      <c r="H595" s="20">
        <f t="shared" si="113"/>
        <v>200000</v>
      </c>
      <c r="I595" s="20">
        <f t="shared" si="113"/>
        <v>0</v>
      </c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1.5" outlineLevel="6">
      <c r="A596" s="16" t="s">
        <v>38</v>
      </c>
      <c r="B596" s="17" t="s">
        <v>234</v>
      </c>
      <c r="C596" s="17" t="s">
        <v>174</v>
      </c>
      <c r="D596" s="17" t="s">
        <v>100</v>
      </c>
      <c r="E596" s="17" t="s">
        <v>383</v>
      </c>
      <c r="F596" s="17" t="s">
        <v>39</v>
      </c>
      <c r="G596" s="20">
        <v>200000</v>
      </c>
      <c r="H596" s="20">
        <v>200000</v>
      </c>
      <c r="I596" s="20">
        <v>0</v>
      </c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1.5" outlineLevel="6">
      <c r="A597" s="16" t="s">
        <v>384</v>
      </c>
      <c r="B597" s="17" t="s">
        <v>234</v>
      </c>
      <c r="C597" s="17" t="s">
        <v>174</v>
      </c>
      <c r="D597" s="17" t="s">
        <v>100</v>
      </c>
      <c r="E597" s="17" t="s">
        <v>385</v>
      </c>
      <c r="F597" s="17" t="s">
        <v>21</v>
      </c>
      <c r="G597" s="20">
        <f t="shared" ref="G597:I598" si="114">G598</f>
        <v>3074571</v>
      </c>
      <c r="H597" s="20">
        <f t="shared" si="114"/>
        <v>0</v>
      </c>
      <c r="I597" s="20">
        <f t="shared" si="114"/>
        <v>0</v>
      </c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1.5" outlineLevel="6">
      <c r="A598" s="16" t="s">
        <v>36</v>
      </c>
      <c r="B598" s="17" t="s">
        <v>234</v>
      </c>
      <c r="C598" s="17" t="s">
        <v>174</v>
      </c>
      <c r="D598" s="17" t="s">
        <v>100</v>
      </c>
      <c r="E598" s="17" t="s">
        <v>385</v>
      </c>
      <c r="F598" s="17" t="s">
        <v>37</v>
      </c>
      <c r="G598" s="20">
        <f t="shared" si="114"/>
        <v>3074571</v>
      </c>
      <c r="H598" s="20">
        <f t="shared" si="114"/>
        <v>0</v>
      </c>
      <c r="I598" s="20">
        <f t="shared" si="114"/>
        <v>0</v>
      </c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1.5" outlineLevel="6">
      <c r="A599" s="16" t="s">
        <v>38</v>
      </c>
      <c r="B599" s="17" t="s">
        <v>234</v>
      </c>
      <c r="C599" s="17" t="s">
        <v>174</v>
      </c>
      <c r="D599" s="17" t="s">
        <v>100</v>
      </c>
      <c r="E599" s="17" t="s">
        <v>385</v>
      </c>
      <c r="F599" s="17" t="s">
        <v>39</v>
      </c>
      <c r="G599" s="20">
        <v>3074571</v>
      </c>
      <c r="H599" s="20">
        <v>0</v>
      </c>
      <c r="I599" s="20">
        <v>0</v>
      </c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1.5" outlineLevel="6">
      <c r="A600" s="16" t="s">
        <v>386</v>
      </c>
      <c r="B600" s="17" t="s">
        <v>234</v>
      </c>
      <c r="C600" s="17" t="s">
        <v>174</v>
      </c>
      <c r="D600" s="17" t="s">
        <v>174</v>
      </c>
      <c r="E600" s="17" t="s">
        <v>20</v>
      </c>
      <c r="F600" s="17" t="s">
        <v>21</v>
      </c>
      <c r="G600" s="18">
        <f t="shared" ref="G600:I604" si="115">G601</f>
        <v>150.88999999999999</v>
      </c>
      <c r="H600" s="18">
        <f t="shared" si="115"/>
        <v>156.91999999999999</v>
      </c>
      <c r="I600" s="18">
        <f t="shared" si="115"/>
        <v>163.19999999999999</v>
      </c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1.5" outlineLevel="6">
      <c r="A601" s="16" t="s">
        <v>26</v>
      </c>
      <c r="B601" s="17" t="s">
        <v>234</v>
      </c>
      <c r="C601" s="17" t="s">
        <v>174</v>
      </c>
      <c r="D601" s="17" t="s">
        <v>174</v>
      </c>
      <c r="E601" s="17" t="s">
        <v>27</v>
      </c>
      <c r="F601" s="17" t="s">
        <v>21</v>
      </c>
      <c r="G601" s="18">
        <f t="shared" si="115"/>
        <v>150.88999999999999</v>
      </c>
      <c r="H601" s="18">
        <f t="shared" si="115"/>
        <v>156.91999999999999</v>
      </c>
      <c r="I601" s="18">
        <f t="shared" si="115"/>
        <v>163.19999999999999</v>
      </c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1.5" outlineLevel="6">
      <c r="A602" s="16" t="s">
        <v>28</v>
      </c>
      <c r="B602" s="17" t="s">
        <v>234</v>
      </c>
      <c r="C602" s="17" t="s">
        <v>174</v>
      </c>
      <c r="D602" s="17" t="s">
        <v>174</v>
      </c>
      <c r="E602" s="17" t="s">
        <v>29</v>
      </c>
      <c r="F602" s="17" t="s">
        <v>21</v>
      </c>
      <c r="G602" s="18">
        <f t="shared" si="115"/>
        <v>150.88999999999999</v>
      </c>
      <c r="H602" s="18">
        <f t="shared" si="115"/>
        <v>156.91999999999999</v>
      </c>
      <c r="I602" s="18">
        <f t="shared" si="115"/>
        <v>163.19999999999999</v>
      </c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63" outlineLevel="6">
      <c r="A603" s="60" t="s">
        <v>387</v>
      </c>
      <c r="B603" s="53" t="s">
        <v>234</v>
      </c>
      <c r="C603" s="53" t="s">
        <v>174</v>
      </c>
      <c r="D603" s="53" t="s">
        <v>174</v>
      </c>
      <c r="E603" s="53" t="s">
        <v>388</v>
      </c>
      <c r="F603" s="53" t="s">
        <v>21</v>
      </c>
      <c r="G603" s="55">
        <f t="shared" si="115"/>
        <v>150.88999999999999</v>
      </c>
      <c r="H603" s="55">
        <f t="shared" si="115"/>
        <v>156.91999999999999</v>
      </c>
      <c r="I603" s="55">
        <f t="shared" si="115"/>
        <v>163.19999999999999</v>
      </c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1.5" outlineLevel="6">
      <c r="A604" s="52" t="s">
        <v>36</v>
      </c>
      <c r="B604" s="53" t="s">
        <v>234</v>
      </c>
      <c r="C604" s="53" t="s">
        <v>174</v>
      </c>
      <c r="D604" s="53" t="s">
        <v>174</v>
      </c>
      <c r="E604" s="53" t="s">
        <v>388</v>
      </c>
      <c r="F604" s="53" t="s">
        <v>37</v>
      </c>
      <c r="G604" s="55">
        <f t="shared" si="115"/>
        <v>150.88999999999999</v>
      </c>
      <c r="H604" s="55">
        <f t="shared" si="115"/>
        <v>156.91999999999999</v>
      </c>
      <c r="I604" s="55">
        <f t="shared" si="115"/>
        <v>163.19999999999999</v>
      </c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1.5" outlineLevel="6">
      <c r="A605" s="52" t="s">
        <v>38</v>
      </c>
      <c r="B605" s="53" t="s">
        <v>234</v>
      </c>
      <c r="C605" s="53" t="s">
        <v>174</v>
      </c>
      <c r="D605" s="53" t="s">
        <v>174</v>
      </c>
      <c r="E605" s="53" t="s">
        <v>388</v>
      </c>
      <c r="F605" s="53" t="s">
        <v>39</v>
      </c>
      <c r="G605" s="55">
        <f>150.17+0.72</f>
        <v>150.88999999999999</v>
      </c>
      <c r="H605" s="55">
        <f>156.17+0.75</f>
        <v>156.91999999999999</v>
      </c>
      <c r="I605" s="55">
        <f>162.42+0.78</f>
        <v>163.19999999999999</v>
      </c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outlineLevel="6">
      <c r="A606" s="16" t="s">
        <v>46</v>
      </c>
      <c r="B606" s="17" t="s">
        <v>234</v>
      </c>
      <c r="C606" s="17" t="s">
        <v>47</v>
      </c>
      <c r="D606" s="17" t="s">
        <v>19</v>
      </c>
      <c r="E606" s="17" t="s">
        <v>20</v>
      </c>
      <c r="F606" s="17" t="s">
        <v>21</v>
      </c>
      <c r="G606" s="18">
        <f>G607</f>
        <v>715000</v>
      </c>
      <c r="H606" s="18">
        <f>H607</f>
        <v>0</v>
      </c>
      <c r="I606" s="18">
        <f>I607</f>
        <v>0</v>
      </c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outlineLevel="6">
      <c r="A607" s="16" t="s">
        <v>112</v>
      </c>
      <c r="B607" s="17" t="s">
        <v>234</v>
      </c>
      <c r="C607" s="17" t="s">
        <v>47</v>
      </c>
      <c r="D607" s="17" t="s">
        <v>47</v>
      </c>
      <c r="E607" s="17" t="s">
        <v>20</v>
      </c>
      <c r="F607" s="17" t="s">
        <v>21</v>
      </c>
      <c r="G607" s="18">
        <f>G608+G615+G620</f>
        <v>715000</v>
      </c>
      <c r="H607" s="18">
        <f>H608+H615+H620</f>
        <v>0</v>
      </c>
      <c r="I607" s="18">
        <f>I608+I615+I620</f>
        <v>0</v>
      </c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63" outlineLevel="6">
      <c r="A608" s="16" t="s">
        <v>389</v>
      </c>
      <c r="B608" s="17" t="s">
        <v>234</v>
      </c>
      <c r="C608" s="17" t="s">
        <v>47</v>
      </c>
      <c r="D608" s="17" t="s">
        <v>47</v>
      </c>
      <c r="E608" s="17" t="s">
        <v>390</v>
      </c>
      <c r="F608" s="17" t="s">
        <v>21</v>
      </c>
      <c r="G608" s="20">
        <f t="shared" ref="G608:I609" si="116">G609</f>
        <v>485000</v>
      </c>
      <c r="H608" s="20">
        <f t="shared" si="116"/>
        <v>0</v>
      </c>
      <c r="I608" s="20">
        <f t="shared" si="116"/>
        <v>0</v>
      </c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63" outlineLevel="6">
      <c r="A609" s="16" t="s">
        <v>391</v>
      </c>
      <c r="B609" s="17" t="s">
        <v>234</v>
      </c>
      <c r="C609" s="17" t="s">
        <v>47</v>
      </c>
      <c r="D609" s="17" t="s">
        <v>47</v>
      </c>
      <c r="E609" s="17" t="s">
        <v>392</v>
      </c>
      <c r="F609" s="17" t="s">
        <v>21</v>
      </c>
      <c r="G609" s="20">
        <f t="shared" si="116"/>
        <v>485000</v>
      </c>
      <c r="H609" s="20">
        <f t="shared" si="116"/>
        <v>0</v>
      </c>
      <c r="I609" s="20">
        <f t="shared" si="116"/>
        <v>0</v>
      </c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outlineLevel="6">
      <c r="A610" s="16" t="s">
        <v>393</v>
      </c>
      <c r="B610" s="17" t="s">
        <v>234</v>
      </c>
      <c r="C610" s="17" t="s">
        <v>47</v>
      </c>
      <c r="D610" s="17" t="s">
        <v>47</v>
      </c>
      <c r="E610" s="17" t="s">
        <v>394</v>
      </c>
      <c r="F610" s="17" t="s">
        <v>21</v>
      </c>
      <c r="G610" s="20">
        <f>G611+G613</f>
        <v>485000</v>
      </c>
      <c r="H610" s="20">
        <f>H611+H613</f>
        <v>0</v>
      </c>
      <c r="I610" s="20">
        <f>I611+I613</f>
        <v>0</v>
      </c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1.5" outlineLevel="6">
      <c r="A611" s="16" t="s">
        <v>36</v>
      </c>
      <c r="B611" s="17" t="s">
        <v>234</v>
      </c>
      <c r="C611" s="17" t="s">
        <v>47</v>
      </c>
      <c r="D611" s="17" t="s">
        <v>47</v>
      </c>
      <c r="E611" s="17" t="s">
        <v>394</v>
      </c>
      <c r="F611" s="17" t="s">
        <v>37</v>
      </c>
      <c r="G611" s="20">
        <f>G612</f>
        <v>425000</v>
      </c>
      <c r="H611" s="20">
        <f>H612</f>
        <v>0</v>
      </c>
      <c r="I611" s="20">
        <f>I612</f>
        <v>0</v>
      </c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1.5" outlineLevel="6">
      <c r="A612" s="16" t="s">
        <v>38</v>
      </c>
      <c r="B612" s="17" t="s">
        <v>234</v>
      </c>
      <c r="C612" s="17" t="s">
        <v>47</v>
      </c>
      <c r="D612" s="17" t="s">
        <v>47</v>
      </c>
      <c r="E612" s="17" t="s">
        <v>394</v>
      </c>
      <c r="F612" s="17" t="s">
        <v>39</v>
      </c>
      <c r="G612" s="20">
        <v>425000</v>
      </c>
      <c r="H612" s="20">
        <v>0</v>
      </c>
      <c r="I612" s="20">
        <v>0</v>
      </c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outlineLevel="6">
      <c r="A613" s="16" t="s">
        <v>94</v>
      </c>
      <c r="B613" s="17" t="s">
        <v>234</v>
      </c>
      <c r="C613" s="17" t="s">
        <v>47</v>
      </c>
      <c r="D613" s="17" t="s">
        <v>47</v>
      </c>
      <c r="E613" s="17" t="s">
        <v>394</v>
      </c>
      <c r="F613" s="17" t="s">
        <v>95</v>
      </c>
      <c r="G613" s="20">
        <f>G614</f>
        <v>60000</v>
      </c>
      <c r="H613" s="20">
        <f>H614</f>
        <v>0</v>
      </c>
      <c r="I613" s="20">
        <f>I614</f>
        <v>0</v>
      </c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outlineLevel="6">
      <c r="A614" s="16" t="s">
        <v>225</v>
      </c>
      <c r="B614" s="17" t="s">
        <v>234</v>
      </c>
      <c r="C614" s="17" t="s">
        <v>47</v>
      </c>
      <c r="D614" s="17" t="s">
        <v>47</v>
      </c>
      <c r="E614" s="17" t="s">
        <v>394</v>
      </c>
      <c r="F614" s="17" t="s">
        <v>226</v>
      </c>
      <c r="G614" s="20">
        <v>60000</v>
      </c>
      <c r="H614" s="20">
        <v>0</v>
      </c>
      <c r="I614" s="20">
        <v>0</v>
      </c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47.25" outlineLevel="6">
      <c r="A615" s="16" t="s">
        <v>113</v>
      </c>
      <c r="B615" s="17" t="s">
        <v>234</v>
      </c>
      <c r="C615" s="17" t="s">
        <v>47</v>
      </c>
      <c r="D615" s="17" t="s">
        <v>47</v>
      </c>
      <c r="E615" s="17" t="s">
        <v>114</v>
      </c>
      <c r="F615" s="17" t="s">
        <v>21</v>
      </c>
      <c r="G615" s="20">
        <f t="shared" ref="G615:I618" si="117">G616</f>
        <v>195000</v>
      </c>
      <c r="H615" s="20">
        <f t="shared" si="117"/>
        <v>0</v>
      </c>
      <c r="I615" s="20">
        <f t="shared" si="117"/>
        <v>0</v>
      </c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47.25" outlineLevel="6">
      <c r="A616" s="16" t="s">
        <v>115</v>
      </c>
      <c r="B616" s="17" t="s">
        <v>234</v>
      </c>
      <c r="C616" s="17" t="s">
        <v>47</v>
      </c>
      <c r="D616" s="17" t="s">
        <v>47</v>
      </c>
      <c r="E616" s="17" t="s">
        <v>116</v>
      </c>
      <c r="F616" s="17" t="s">
        <v>21</v>
      </c>
      <c r="G616" s="20">
        <f t="shared" si="117"/>
        <v>195000</v>
      </c>
      <c r="H616" s="20">
        <f t="shared" si="117"/>
        <v>0</v>
      </c>
      <c r="I616" s="20">
        <f t="shared" si="117"/>
        <v>0</v>
      </c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1.5" outlineLevel="6">
      <c r="A617" s="16" t="s">
        <v>117</v>
      </c>
      <c r="B617" s="17" t="s">
        <v>234</v>
      </c>
      <c r="C617" s="17" t="s">
        <v>47</v>
      </c>
      <c r="D617" s="17" t="s">
        <v>47</v>
      </c>
      <c r="E617" s="17" t="s">
        <v>118</v>
      </c>
      <c r="F617" s="17" t="s">
        <v>21</v>
      </c>
      <c r="G617" s="20">
        <f t="shared" si="117"/>
        <v>195000</v>
      </c>
      <c r="H617" s="20">
        <f t="shared" si="117"/>
        <v>0</v>
      </c>
      <c r="I617" s="20">
        <f t="shared" si="117"/>
        <v>0</v>
      </c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1.5" outlineLevel="6">
      <c r="A618" s="16" t="s">
        <v>36</v>
      </c>
      <c r="B618" s="17" t="s">
        <v>234</v>
      </c>
      <c r="C618" s="17" t="s">
        <v>47</v>
      </c>
      <c r="D618" s="17" t="s">
        <v>47</v>
      </c>
      <c r="E618" s="17" t="s">
        <v>118</v>
      </c>
      <c r="F618" s="17" t="s">
        <v>37</v>
      </c>
      <c r="G618" s="20">
        <f t="shared" si="117"/>
        <v>195000</v>
      </c>
      <c r="H618" s="20">
        <f t="shared" si="117"/>
        <v>0</v>
      </c>
      <c r="I618" s="20">
        <f t="shared" si="117"/>
        <v>0</v>
      </c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1.5" outlineLevel="6">
      <c r="A619" s="16" t="s">
        <v>38</v>
      </c>
      <c r="B619" s="17" t="s">
        <v>234</v>
      </c>
      <c r="C619" s="17" t="s">
        <v>47</v>
      </c>
      <c r="D619" s="17" t="s">
        <v>47</v>
      </c>
      <c r="E619" s="17" t="s">
        <v>118</v>
      </c>
      <c r="F619" s="17" t="s">
        <v>39</v>
      </c>
      <c r="G619" s="20">
        <v>195000</v>
      </c>
      <c r="H619" s="20">
        <v>0</v>
      </c>
      <c r="I619" s="20">
        <v>0</v>
      </c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94.5" outlineLevel="6">
      <c r="A620" s="22" t="s">
        <v>119</v>
      </c>
      <c r="B620" s="17" t="s">
        <v>234</v>
      </c>
      <c r="C620" s="17" t="s">
        <v>47</v>
      </c>
      <c r="D620" s="17" t="s">
        <v>47</v>
      </c>
      <c r="E620" s="17" t="s">
        <v>120</v>
      </c>
      <c r="F620" s="17" t="s">
        <v>21</v>
      </c>
      <c r="G620" s="20">
        <f t="shared" ref="G620:I623" si="118">G621</f>
        <v>35000</v>
      </c>
      <c r="H620" s="20">
        <f t="shared" si="118"/>
        <v>0</v>
      </c>
      <c r="I620" s="20">
        <f t="shared" si="118"/>
        <v>0</v>
      </c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94.5" outlineLevel="6">
      <c r="A621" s="22" t="s">
        <v>121</v>
      </c>
      <c r="B621" s="17" t="s">
        <v>234</v>
      </c>
      <c r="C621" s="17" t="s">
        <v>47</v>
      </c>
      <c r="D621" s="17" t="s">
        <v>47</v>
      </c>
      <c r="E621" s="17" t="s">
        <v>122</v>
      </c>
      <c r="F621" s="17" t="s">
        <v>21</v>
      </c>
      <c r="G621" s="20">
        <f t="shared" si="118"/>
        <v>35000</v>
      </c>
      <c r="H621" s="20">
        <f t="shared" si="118"/>
        <v>0</v>
      </c>
      <c r="I621" s="20">
        <f t="shared" si="118"/>
        <v>0</v>
      </c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78.75" outlineLevel="6">
      <c r="A622" s="22" t="s">
        <v>123</v>
      </c>
      <c r="B622" s="17" t="s">
        <v>234</v>
      </c>
      <c r="C622" s="17" t="s">
        <v>47</v>
      </c>
      <c r="D622" s="17" t="s">
        <v>47</v>
      </c>
      <c r="E622" s="17" t="s">
        <v>124</v>
      </c>
      <c r="F622" s="17" t="s">
        <v>21</v>
      </c>
      <c r="G622" s="20">
        <f t="shared" si="118"/>
        <v>35000</v>
      </c>
      <c r="H622" s="20">
        <f t="shared" si="118"/>
        <v>0</v>
      </c>
      <c r="I622" s="20">
        <f t="shared" si="118"/>
        <v>0</v>
      </c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1.5" outlineLevel="6">
      <c r="A623" s="16" t="s">
        <v>36</v>
      </c>
      <c r="B623" s="17" t="s">
        <v>234</v>
      </c>
      <c r="C623" s="17" t="s">
        <v>47</v>
      </c>
      <c r="D623" s="17" t="s">
        <v>47</v>
      </c>
      <c r="E623" s="17" t="s">
        <v>124</v>
      </c>
      <c r="F623" s="17" t="s">
        <v>37</v>
      </c>
      <c r="G623" s="20">
        <f t="shared" si="118"/>
        <v>35000</v>
      </c>
      <c r="H623" s="20">
        <f t="shared" si="118"/>
        <v>0</v>
      </c>
      <c r="I623" s="20">
        <f t="shared" si="118"/>
        <v>0</v>
      </c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1.5" outlineLevel="6">
      <c r="A624" s="16" t="s">
        <v>38</v>
      </c>
      <c r="B624" s="17" t="s">
        <v>234</v>
      </c>
      <c r="C624" s="17" t="s">
        <v>47</v>
      </c>
      <c r="D624" s="17" t="s">
        <v>47</v>
      </c>
      <c r="E624" s="17" t="s">
        <v>124</v>
      </c>
      <c r="F624" s="17" t="s">
        <v>39</v>
      </c>
      <c r="G624" s="20">
        <v>35000</v>
      </c>
      <c r="H624" s="20">
        <v>0</v>
      </c>
      <c r="I624" s="20">
        <v>0</v>
      </c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outlineLevel="6">
      <c r="A625" s="16" t="s">
        <v>146</v>
      </c>
      <c r="B625" s="17" t="s">
        <v>234</v>
      </c>
      <c r="C625" s="17" t="s">
        <v>147</v>
      </c>
      <c r="D625" s="17" t="s">
        <v>19</v>
      </c>
      <c r="E625" s="17" t="s">
        <v>20</v>
      </c>
      <c r="F625" s="17" t="s">
        <v>21</v>
      </c>
      <c r="G625" s="18">
        <f>G626+G632+G648+G671</f>
        <v>116987503.06</v>
      </c>
      <c r="H625" s="18">
        <f>H626+H632+H648+H671</f>
        <v>98730155.930000007</v>
      </c>
      <c r="I625" s="18">
        <f>I626+I632+I648+I671</f>
        <v>100446748.15000001</v>
      </c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outlineLevel="6">
      <c r="A626" s="16" t="s">
        <v>395</v>
      </c>
      <c r="B626" s="17" t="s">
        <v>234</v>
      </c>
      <c r="C626" s="17" t="s">
        <v>147</v>
      </c>
      <c r="D626" s="17" t="s">
        <v>23</v>
      </c>
      <c r="E626" s="17" t="s">
        <v>20</v>
      </c>
      <c r="F626" s="17" t="s">
        <v>21</v>
      </c>
      <c r="G626" s="18">
        <f>G628</f>
        <v>8687168</v>
      </c>
      <c r="H626" s="18">
        <f>H628</f>
        <v>9034655</v>
      </c>
      <c r="I626" s="18">
        <f>I628</f>
        <v>9303011</v>
      </c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47.25" outlineLevel="6">
      <c r="A627" s="16" t="s">
        <v>159</v>
      </c>
      <c r="B627" s="17" t="s">
        <v>234</v>
      </c>
      <c r="C627" s="17" t="s">
        <v>147</v>
      </c>
      <c r="D627" s="17" t="s">
        <v>23</v>
      </c>
      <c r="E627" s="17" t="s">
        <v>160</v>
      </c>
      <c r="F627" s="17" t="s">
        <v>21</v>
      </c>
      <c r="G627" s="18">
        <f t="shared" ref="G627:I630" si="119">G628</f>
        <v>8687168</v>
      </c>
      <c r="H627" s="18">
        <f t="shared" si="119"/>
        <v>9034655</v>
      </c>
      <c r="I627" s="18">
        <f t="shared" si="119"/>
        <v>9303011</v>
      </c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47.25" outlineLevel="6">
      <c r="A628" s="16" t="s">
        <v>161</v>
      </c>
      <c r="B628" s="17" t="s">
        <v>234</v>
      </c>
      <c r="C628" s="17" t="s">
        <v>147</v>
      </c>
      <c r="D628" s="17" t="s">
        <v>23</v>
      </c>
      <c r="E628" s="17" t="s">
        <v>162</v>
      </c>
      <c r="F628" s="17" t="s">
        <v>21</v>
      </c>
      <c r="G628" s="18">
        <f t="shared" si="119"/>
        <v>8687168</v>
      </c>
      <c r="H628" s="18">
        <f t="shared" si="119"/>
        <v>9034655</v>
      </c>
      <c r="I628" s="18">
        <f t="shared" si="119"/>
        <v>9303011</v>
      </c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outlineLevel="6">
      <c r="A629" s="16" t="s">
        <v>396</v>
      </c>
      <c r="B629" s="17" t="s">
        <v>234</v>
      </c>
      <c r="C629" s="17" t="s">
        <v>147</v>
      </c>
      <c r="D629" s="17" t="s">
        <v>23</v>
      </c>
      <c r="E629" s="17" t="s">
        <v>397</v>
      </c>
      <c r="F629" s="17" t="s">
        <v>21</v>
      </c>
      <c r="G629" s="18">
        <f t="shared" si="119"/>
        <v>8687168</v>
      </c>
      <c r="H629" s="18">
        <f t="shared" si="119"/>
        <v>9034655</v>
      </c>
      <c r="I629" s="18">
        <f t="shared" si="119"/>
        <v>9303011</v>
      </c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outlineLevel="6">
      <c r="A630" s="16" t="s">
        <v>94</v>
      </c>
      <c r="B630" s="17" t="s">
        <v>234</v>
      </c>
      <c r="C630" s="17" t="s">
        <v>147</v>
      </c>
      <c r="D630" s="17" t="s">
        <v>23</v>
      </c>
      <c r="E630" s="17" t="s">
        <v>397</v>
      </c>
      <c r="F630" s="17" t="s">
        <v>95</v>
      </c>
      <c r="G630" s="18">
        <f t="shared" si="119"/>
        <v>8687168</v>
      </c>
      <c r="H630" s="18">
        <f t="shared" si="119"/>
        <v>9034655</v>
      </c>
      <c r="I630" s="18">
        <f t="shared" si="119"/>
        <v>9303011</v>
      </c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21" customHeight="1" outlineLevel="6">
      <c r="A631" s="16" t="s">
        <v>156</v>
      </c>
      <c r="B631" s="17" t="s">
        <v>234</v>
      </c>
      <c r="C631" s="17" t="s">
        <v>147</v>
      </c>
      <c r="D631" s="17" t="s">
        <v>23</v>
      </c>
      <c r="E631" s="17" t="s">
        <v>397</v>
      </c>
      <c r="F631" s="17" t="s">
        <v>157</v>
      </c>
      <c r="G631" s="18">
        <v>8687168</v>
      </c>
      <c r="H631" s="18">
        <v>9034655</v>
      </c>
      <c r="I631" s="18">
        <v>9303011</v>
      </c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outlineLevel="6">
      <c r="A632" s="16" t="s">
        <v>148</v>
      </c>
      <c r="B632" s="17" t="s">
        <v>234</v>
      </c>
      <c r="C632" s="17" t="s">
        <v>147</v>
      </c>
      <c r="D632" s="17" t="s">
        <v>100</v>
      </c>
      <c r="E632" s="17" t="s">
        <v>20</v>
      </c>
      <c r="F632" s="17" t="s">
        <v>21</v>
      </c>
      <c r="G632" s="18">
        <f>G633+G638+G643</f>
        <v>1748180</v>
      </c>
      <c r="H632" s="18">
        <f t="shared" ref="H632:I632" si="120">H633+H638+H643</f>
        <v>1381300</v>
      </c>
      <c r="I632" s="18">
        <f t="shared" si="120"/>
        <v>1436550</v>
      </c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63" outlineLevel="6">
      <c r="A633" s="84" t="s">
        <v>441</v>
      </c>
      <c r="B633" s="85" t="s">
        <v>234</v>
      </c>
      <c r="C633" s="86" t="s">
        <v>147</v>
      </c>
      <c r="D633" s="86" t="s">
        <v>100</v>
      </c>
      <c r="E633" s="86" t="s">
        <v>442</v>
      </c>
      <c r="F633" s="86" t="s">
        <v>21</v>
      </c>
      <c r="G633" s="87">
        <f t="shared" ref="G633:I636" si="121">G634</f>
        <v>120000</v>
      </c>
      <c r="H633" s="87">
        <f t="shared" si="121"/>
        <v>0</v>
      </c>
      <c r="I633" s="87">
        <f t="shared" si="121"/>
        <v>0</v>
      </c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63" outlineLevel="6">
      <c r="A634" s="88" t="s">
        <v>443</v>
      </c>
      <c r="B634" s="85" t="s">
        <v>234</v>
      </c>
      <c r="C634" s="86" t="s">
        <v>147</v>
      </c>
      <c r="D634" s="86" t="s">
        <v>100</v>
      </c>
      <c r="E634" s="89" t="s">
        <v>444</v>
      </c>
      <c r="F634" s="86" t="s">
        <v>21</v>
      </c>
      <c r="G634" s="87">
        <f t="shared" si="121"/>
        <v>120000</v>
      </c>
      <c r="H634" s="87">
        <f t="shared" si="121"/>
        <v>0</v>
      </c>
      <c r="I634" s="87">
        <f t="shared" si="121"/>
        <v>0</v>
      </c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3" outlineLevel="6">
      <c r="A635" s="90" t="s">
        <v>503</v>
      </c>
      <c r="B635" s="91" t="s">
        <v>234</v>
      </c>
      <c r="C635" s="92" t="s">
        <v>147</v>
      </c>
      <c r="D635" s="92" t="s">
        <v>100</v>
      </c>
      <c r="E635" s="93" t="s">
        <v>504</v>
      </c>
      <c r="F635" s="92" t="s">
        <v>21</v>
      </c>
      <c r="G635" s="94">
        <f t="shared" si="121"/>
        <v>120000</v>
      </c>
      <c r="H635" s="94">
        <f t="shared" si="121"/>
        <v>0</v>
      </c>
      <c r="I635" s="94">
        <f t="shared" si="121"/>
        <v>0</v>
      </c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outlineLevel="6">
      <c r="A636" s="95" t="s">
        <v>94</v>
      </c>
      <c r="B636" s="91" t="s">
        <v>234</v>
      </c>
      <c r="C636" s="92" t="s">
        <v>147</v>
      </c>
      <c r="D636" s="92" t="s">
        <v>100</v>
      </c>
      <c r="E636" s="93" t="s">
        <v>504</v>
      </c>
      <c r="F636" s="92" t="s">
        <v>95</v>
      </c>
      <c r="G636" s="94">
        <f t="shared" si="121"/>
        <v>120000</v>
      </c>
      <c r="H636" s="94">
        <f t="shared" si="121"/>
        <v>0</v>
      </c>
      <c r="I636" s="94">
        <f t="shared" si="121"/>
        <v>0</v>
      </c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1.5" outlineLevel="6">
      <c r="A637" s="96" t="s">
        <v>96</v>
      </c>
      <c r="B637" s="97" t="s">
        <v>234</v>
      </c>
      <c r="C637" s="98" t="s">
        <v>147</v>
      </c>
      <c r="D637" s="98" t="s">
        <v>100</v>
      </c>
      <c r="E637" s="99" t="s">
        <v>504</v>
      </c>
      <c r="F637" s="98" t="s">
        <v>97</v>
      </c>
      <c r="G637" s="100">
        <f>70000+50000</f>
        <v>120000</v>
      </c>
      <c r="H637" s="100">
        <v>0</v>
      </c>
      <c r="I637" s="100">
        <v>0</v>
      </c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47.25" outlineLevel="6">
      <c r="A638" s="16" t="s">
        <v>398</v>
      </c>
      <c r="B638" s="17" t="s">
        <v>234</v>
      </c>
      <c r="C638" s="17" t="s">
        <v>147</v>
      </c>
      <c r="D638" s="17" t="s">
        <v>100</v>
      </c>
      <c r="E638" s="17" t="s">
        <v>399</v>
      </c>
      <c r="F638" s="17" t="s">
        <v>21</v>
      </c>
      <c r="G638" s="20">
        <f t="shared" ref="G638:I641" si="122">G639</f>
        <v>1328180</v>
      </c>
      <c r="H638" s="20">
        <f t="shared" si="122"/>
        <v>1381300</v>
      </c>
      <c r="I638" s="20">
        <f t="shared" si="122"/>
        <v>1436550</v>
      </c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47.25" outlineLevel="6">
      <c r="A639" s="16" t="s">
        <v>400</v>
      </c>
      <c r="B639" s="17" t="s">
        <v>234</v>
      </c>
      <c r="C639" s="17" t="s">
        <v>147</v>
      </c>
      <c r="D639" s="17" t="s">
        <v>100</v>
      </c>
      <c r="E639" s="17" t="s">
        <v>401</v>
      </c>
      <c r="F639" s="17" t="s">
        <v>21</v>
      </c>
      <c r="G639" s="20">
        <f t="shared" si="122"/>
        <v>1328180</v>
      </c>
      <c r="H639" s="20">
        <f t="shared" si="122"/>
        <v>1381300</v>
      </c>
      <c r="I639" s="20">
        <f t="shared" si="122"/>
        <v>1436550</v>
      </c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63" outlineLevel="6">
      <c r="A640" s="16" t="s">
        <v>402</v>
      </c>
      <c r="B640" s="17" t="s">
        <v>234</v>
      </c>
      <c r="C640" s="17" t="s">
        <v>147</v>
      </c>
      <c r="D640" s="17" t="s">
        <v>100</v>
      </c>
      <c r="E640" s="17" t="s">
        <v>403</v>
      </c>
      <c r="F640" s="17" t="s">
        <v>21</v>
      </c>
      <c r="G640" s="20">
        <f t="shared" si="122"/>
        <v>1328180</v>
      </c>
      <c r="H640" s="20">
        <f t="shared" si="122"/>
        <v>1381300</v>
      </c>
      <c r="I640" s="20">
        <f t="shared" si="122"/>
        <v>1436550</v>
      </c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outlineLevel="6">
      <c r="A641" s="16" t="s">
        <v>94</v>
      </c>
      <c r="B641" s="17" t="s">
        <v>234</v>
      </c>
      <c r="C641" s="17" t="s">
        <v>147</v>
      </c>
      <c r="D641" s="17" t="s">
        <v>100</v>
      </c>
      <c r="E641" s="17" t="s">
        <v>403</v>
      </c>
      <c r="F641" s="17" t="s">
        <v>95</v>
      </c>
      <c r="G641" s="20">
        <f t="shared" si="122"/>
        <v>1328180</v>
      </c>
      <c r="H641" s="20">
        <f t="shared" si="122"/>
        <v>1381300</v>
      </c>
      <c r="I641" s="20">
        <f t="shared" si="122"/>
        <v>1436550</v>
      </c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1.5" outlineLevel="6">
      <c r="A642" s="16" t="s">
        <v>96</v>
      </c>
      <c r="B642" s="17" t="s">
        <v>234</v>
      </c>
      <c r="C642" s="17" t="s">
        <v>147</v>
      </c>
      <c r="D642" s="17" t="s">
        <v>100</v>
      </c>
      <c r="E642" s="17" t="s">
        <v>403</v>
      </c>
      <c r="F642" s="17" t="s">
        <v>97</v>
      </c>
      <c r="G642" s="20">
        <v>1328180</v>
      </c>
      <c r="H642" s="20">
        <v>1381300</v>
      </c>
      <c r="I642" s="20">
        <v>1436550</v>
      </c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1.5" outlineLevel="6">
      <c r="A643" s="101" t="s">
        <v>26</v>
      </c>
      <c r="B643" s="85" t="s">
        <v>234</v>
      </c>
      <c r="C643" s="85" t="s">
        <v>147</v>
      </c>
      <c r="D643" s="85" t="s">
        <v>100</v>
      </c>
      <c r="E643" s="85" t="s">
        <v>27</v>
      </c>
      <c r="F643" s="85" t="s">
        <v>21</v>
      </c>
      <c r="G643" s="102">
        <f t="shared" ref="G643:I646" si="123">G644</f>
        <v>300000</v>
      </c>
      <c r="H643" s="102">
        <f t="shared" si="123"/>
        <v>0</v>
      </c>
      <c r="I643" s="102">
        <f t="shared" si="123"/>
        <v>0</v>
      </c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1.5" outlineLevel="6">
      <c r="A644" s="101" t="s">
        <v>28</v>
      </c>
      <c r="B644" s="85" t="s">
        <v>234</v>
      </c>
      <c r="C644" s="85" t="s">
        <v>147</v>
      </c>
      <c r="D644" s="85" t="s">
        <v>100</v>
      </c>
      <c r="E644" s="85" t="s">
        <v>29</v>
      </c>
      <c r="F644" s="85" t="s">
        <v>21</v>
      </c>
      <c r="G644" s="102">
        <f t="shared" si="123"/>
        <v>300000</v>
      </c>
      <c r="H644" s="102">
        <f t="shared" si="123"/>
        <v>0</v>
      </c>
      <c r="I644" s="102">
        <f t="shared" si="123"/>
        <v>0</v>
      </c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47.25" outlineLevel="6">
      <c r="A645" s="103" t="s">
        <v>505</v>
      </c>
      <c r="B645" s="91" t="s">
        <v>234</v>
      </c>
      <c r="C645" s="91" t="s">
        <v>147</v>
      </c>
      <c r="D645" s="91" t="s">
        <v>100</v>
      </c>
      <c r="E645" s="91" t="s">
        <v>506</v>
      </c>
      <c r="F645" s="91" t="s">
        <v>21</v>
      </c>
      <c r="G645" s="104">
        <f t="shared" si="123"/>
        <v>300000</v>
      </c>
      <c r="H645" s="104">
        <f t="shared" si="123"/>
        <v>0</v>
      </c>
      <c r="I645" s="104">
        <f t="shared" si="123"/>
        <v>0</v>
      </c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outlineLevel="6">
      <c r="A646" s="103" t="s">
        <v>94</v>
      </c>
      <c r="B646" s="91" t="s">
        <v>234</v>
      </c>
      <c r="C646" s="91" t="s">
        <v>147</v>
      </c>
      <c r="D646" s="91" t="s">
        <v>100</v>
      </c>
      <c r="E646" s="91" t="s">
        <v>506</v>
      </c>
      <c r="F646" s="91" t="s">
        <v>95</v>
      </c>
      <c r="G646" s="104">
        <f t="shared" si="123"/>
        <v>300000</v>
      </c>
      <c r="H646" s="104">
        <f t="shared" si="123"/>
        <v>0</v>
      </c>
      <c r="I646" s="104">
        <f t="shared" si="123"/>
        <v>0</v>
      </c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1.5" outlineLevel="6">
      <c r="A647" s="105" t="s">
        <v>96</v>
      </c>
      <c r="B647" s="97" t="s">
        <v>234</v>
      </c>
      <c r="C647" s="97" t="s">
        <v>147</v>
      </c>
      <c r="D647" s="97" t="s">
        <v>100</v>
      </c>
      <c r="E647" s="97" t="s">
        <v>506</v>
      </c>
      <c r="F647" s="97" t="s">
        <v>97</v>
      </c>
      <c r="G647" s="106">
        <f>100000+100000+100000</f>
        <v>300000</v>
      </c>
      <c r="H647" s="106">
        <v>0</v>
      </c>
      <c r="I647" s="106">
        <v>0</v>
      </c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outlineLevel="6">
      <c r="A648" s="16" t="s">
        <v>152</v>
      </c>
      <c r="B648" s="17" t="s">
        <v>234</v>
      </c>
      <c r="C648" s="17" t="s">
        <v>147</v>
      </c>
      <c r="D648" s="17" t="s">
        <v>153</v>
      </c>
      <c r="E648" s="17" t="s">
        <v>20</v>
      </c>
      <c r="F648" s="17" t="s">
        <v>21</v>
      </c>
      <c r="G648" s="20">
        <f>G649+G654+G666</f>
        <v>105972155.06</v>
      </c>
      <c r="H648" s="20">
        <f>H649+H654+H666</f>
        <v>88064200.930000007</v>
      </c>
      <c r="I648" s="20">
        <f>I649+I654+I666</f>
        <v>89457187.150000006</v>
      </c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47.25" outlineLevel="6">
      <c r="A649" s="16" t="s">
        <v>508</v>
      </c>
      <c r="B649" s="17" t="s">
        <v>234</v>
      </c>
      <c r="C649" s="17" t="s">
        <v>147</v>
      </c>
      <c r="D649" s="17" t="s">
        <v>153</v>
      </c>
      <c r="E649" s="17" t="s">
        <v>404</v>
      </c>
      <c r="F649" s="17" t="s">
        <v>21</v>
      </c>
      <c r="G649" s="18">
        <f t="shared" ref="G649:I652" si="124">G650</f>
        <v>8060597.9999999991</v>
      </c>
      <c r="H649" s="18">
        <f t="shared" si="124"/>
        <v>5441093.4500000002</v>
      </c>
      <c r="I649" s="18">
        <f t="shared" si="124"/>
        <v>5355051.7300000004</v>
      </c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47.25" outlineLevel="6">
      <c r="A650" s="16" t="s">
        <v>507</v>
      </c>
      <c r="B650" s="17" t="s">
        <v>234</v>
      </c>
      <c r="C650" s="17" t="s">
        <v>147</v>
      </c>
      <c r="D650" s="17" t="s">
        <v>153</v>
      </c>
      <c r="E650" s="17" t="s">
        <v>405</v>
      </c>
      <c r="F650" s="17" t="s">
        <v>21</v>
      </c>
      <c r="G650" s="18">
        <f t="shared" si="124"/>
        <v>8060597.9999999991</v>
      </c>
      <c r="H650" s="18">
        <f t="shared" si="124"/>
        <v>5441093.4500000002</v>
      </c>
      <c r="I650" s="18">
        <f t="shared" si="124"/>
        <v>5355051.7300000004</v>
      </c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1.5" outlineLevel="6">
      <c r="A651" s="52" t="s">
        <v>406</v>
      </c>
      <c r="B651" s="53" t="s">
        <v>234</v>
      </c>
      <c r="C651" s="53" t="s">
        <v>147</v>
      </c>
      <c r="D651" s="53" t="s">
        <v>153</v>
      </c>
      <c r="E651" s="54" t="s">
        <v>407</v>
      </c>
      <c r="F651" s="53" t="s">
        <v>21</v>
      </c>
      <c r="G651" s="55">
        <f t="shared" si="124"/>
        <v>8060597.9999999991</v>
      </c>
      <c r="H651" s="55">
        <f t="shared" si="124"/>
        <v>5441093.4500000002</v>
      </c>
      <c r="I651" s="55">
        <f t="shared" si="124"/>
        <v>5355051.7300000004</v>
      </c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outlineLevel="6">
      <c r="A652" s="52" t="s">
        <v>94</v>
      </c>
      <c r="B652" s="53" t="s">
        <v>234</v>
      </c>
      <c r="C652" s="53" t="s">
        <v>147</v>
      </c>
      <c r="D652" s="53" t="s">
        <v>153</v>
      </c>
      <c r="E652" s="54" t="s">
        <v>407</v>
      </c>
      <c r="F652" s="53" t="s">
        <v>95</v>
      </c>
      <c r="G652" s="55">
        <f t="shared" si="124"/>
        <v>8060597.9999999991</v>
      </c>
      <c r="H652" s="55">
        <f t="shared" si="124"/>
        <v>5441093.4500000002</v>
      </c>
      <c r="I652" s="55">
        <f t="shared" si="124"/>
        <v>5355051.7300000004</v>
      </c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1.5" outlineLevel="6">
      <c r="A653" s="52" t="s">
        <v>96</v>
      </c>
      <c r="B653" s="53" t="s">
        <v>234</v>
      </c>
      <c r="C653" s="53" t="s">
        <v>147</v>
      </c>
      <c r="D653" s="53" t="s">
        <v>153</v>
      </c>
      <c r="E653" s="54" t="s">
        <v>407</v>
      </c>
      <c r="F653" s="53" t="s">
        <v>97</v>
      </c>
      <c r="G653" s="55">
        <f>1500000+7182293.95-621695.95</f>
        <v>8060597.9999999991</v>
      </c>
      <c r="H653" s="55">
        <f>1500000+4429874.49-488781.04</f>
        <v>5441093.4500000002</v>
      </c>
      <c r="I653" s="55">
        <f>1500000+4321830.95-466779.22</f>
        <v>5355051.7300000004</v>
      </c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94.5" outlineLevel="6">
      <c r="A654" s="22" t="s">
        <v>287</v>
      </c>
      <c r="B654" s="17" t="s">
        <v>234</v>
      </c>
      <c r="C654" s="17" t="s">
        <v>147</v>
      </c>
      <c r="D654" s="17" t="s">
        <v>153</v>
      </c>
      <c r="E654" s="17" t="s">
        <v>288</v>
      </c>
      <c r="F654" s="17" t="s">
        <v>21</v>
      </c>
      <c r="G654" s="20">
        <f>G655</f>
        <v>66545700.120000005</v>
      </c>
      <c r="H654" s="20">
        <f>H655</f>
        <v>49493476.920000002</v>
      </c>
      <c r="I654" s="20">
        <f>I655</f>
        <v>49493476.920000002</v>
      </c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94.5" outlineLevel="6">
      <c r="A655" s="22" t="s">
        <v>289</v>
      </c>
      <c r="B655" s="17" t="s">
        <v>234</v>
      </c>
      <c r="C655" s="17" t="s">
        <v>147</v>
      </c>
      <c r="D655" s="17" t="s">
        <v>153</v>
      </c>
      <c r="E655" s="17" t="s">
        <v>290</v>
      </c>
      <c r="F655" s="17" t="s">
        <v>21</v>
      </c>
      <c r="G655" s="20">
        <f>G656+G663</f>
        <v>66545700.120000005</v>
      </c>
      <c r="H655" s="20">
        <f>H656+H663</f>
        <v>49493476.920000002</v>
      </c>
      <c r="I655" s="20">
        <f>I656+I663</f>
        <v>49493476.920000002</v>
      </c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47.25" outlineLevel="6">
      <c r="A656" s="57" t="s">
        <v>291</v>
      </c>
      <c r="B656" s="53" t="s">
        <v>234</v>
      </c>
      <c r="C656" s="53" t="s">
        <v>147</v>
      </c>
      <c r="D656" s="53" t="s">
        <v>153</v>
      </c>
      <c r="E656" s="53" t="s">
        <v>292</v>
      </c>
      <c r="F656" s="53" t="s">
        <v>21</v>
      </c>
      <c r="G656" s="56">
        <f>G657+G659+G661</f>
        <v>28683414.120000001</v>
      </c>
      <c r="H656" s="56">
        <f t="shared" ref="H656:I656" si="125">H657+H659+H661</f>
        <v>321676.92</v>
      </c>
      <c r="I656" s="56">
        <f t="shared" si="125"/>
        <v>321676.92</v>
      </c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1.5" outlineLevel="6">
      <c r="A657" s="52" t="s">
        <v>36</v>
      </c>
      <c r="B657" s="53" t="s">
        <v>234</v>
      </c>
      <c r="C657" s="53" t="s">
        <v>147</v>
      </c>
      <c r="D657" s="53" t="s">
        <v>153</v>
      </c>
      <c r="E657" s="53" t="s">
        <v>292</v>
      </c>
      <c r="F657" s="53" t="s">
        <v>37</v>
      </c>
      <c r="G657" s="56">
        <f>G658</f>
        <v>313314.12</v>
      </c>
      <c r="H657" s="56">
        <f>H658</f>
        <v>321676.92</v>
      </c>
      <c r="I657" s="56">
        <f>I658</f>
        <v>321676.92</v>
      </c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1.5" outlineLevel="6">
      <c r="A658" s="52" t="s">
        <v>38</v>
      </c>
      <c r="B658" s="53" t="s">
        <v>234</v>
      </c>
      <c r="C658" s="53" t="s">
        <v>147</v>
      </c>
      <c r="D658" s="53" t="s">
        <v>153</v>
      </c>
      <c r="E658" s="53" t="s">
        <v>292</v>
      </c>
      <c r="F658" s="53" t="s">
        <v>39</v>
      </c>
      <c r="G658" s="56">
        <f>300000+13314.12</f>
        <v>313314.12</v>
      </c>
      <c r="H658" s="56">
        <f>300000+21676.92</f>
        <v>321676.92</v>
      </c>
      <c r="I658" s="56">
        <f>300000+21676.92</f>
        <v>321676.92</v>
      </c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outlineLevel="6">
      <c r="A659" s="52" t="s">
        <v>94</v>
      </c>
      <c r="B659" s="53" t="s">
        <v>234</v>
      </c>
      <c r="C659" s="53" t="s">
        <v>147</v>
      </c>
      <c r="D659" s="53" t="s">
        <v>153</v>
      </c>
      <c r="E659" s="53" t="s">
        <v>292</v>
      </c>
      <c r="F659" s="53" t="s">
        <v>95</v>
      </c>
      <c r="G659" s="56">
        <f>G660</f>
        <v>28370100</v>
      </c>
      <c r="H659" s="56">
        <f t="shared" ref="H659:I659" si="126">H660</f>
        <v>0</v>
      </c>
      <c r="I659" s="56">
        <f t="shared" si="126"/>
        <v>0</v>
      </c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1.5" outlineLevel="6">
      <c r="A660" s="52" t="s">
        <v>96</v>
      </c>
      <c r="B660" s="53" t="s">
        <v>234</v>
      </c>
      <c r="C660" s="53" t="s">
        <v>147</v>
      </c>
      <c r="D660" s="53" t="s">
        <v>153</v>
      </c>
      <c r="E660" s="53" t="s">
        <v>292</v>
      </c>
      <c r="F660" s="53" t="s">
        <v>97</v>
      </c>
      <c r="G660" s="56">
        <v>28370100</v>
      </c>
      <c r="H660" s="56">
        <v>0</v>
      </c>
      <c r="I660" s="56">
        <v>0</v>
      </c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1.5" outlineLevel="6">
      <c r="A661" s="52" t="s">
        <v>374</v>
      </c>
      <c r="B661" s="53" t="s">
        <v>234</v>
      </c>
      <c r="C661" s="53" t="s">
        <v>147</v>
      </c>
      <c r="D661" s="53" t="s">
        <v>153</v>
      </c>
      <c r="E661" s="53" t="s">
        <v>292</v>
      </c>
      <c r="F661" s="53" t="s">
        <v>375</v>
      </c>
      <c r="G661" s="56">
        <f>G662</f>
        <v>0</v>
      </c>
      <c r="H661" s="56">
        <f>H662</f>
        <v>0</v>
      </c>
      <c r="I661" s="56">
        <f>I662</f>
        <v>0</v>
      </c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outlineLevel="6">
      <c r="A662" s="58" t="s">
        <v>376</v>
      </c>
      <c r="B662" s="53" t="s">
        <v>234</v>
      </c>
      <c r="C662" s="53" t="s">
        <v>147</v>
      </c>
      <c r="D662" s="53" t="s">
        <v>153</v>
      </c>
      <c r="E662" s="53" t="s">
        <v>292</v>
      </c>
      <c r="F662" s="53" t="s">
        <v>377</v>
      </c>
      <c r="G662" s="56">
        <f>91234068.92-91234068.92</f>
        <v>0</v>
      </c>
      <c r="H662" s="56">
        <v>0</v>
      </c>
      <c r="I662" s="56">
        <v>0</v>
      </c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63" outlineLevel="6">
      <c r="A663" s="57" t="s">
        <v>408</v>
      </c>
      <c r="B663" s="53" t="s">
        <v>234</v>
      </c>
      <c r="C663" s="53" t="s">
        <v>147</v>
      </c>
      <c r="D663" s="53" t="s">
        <v>153</v>
      </c>
      <c r="E663" s="53" t="s">
        <v>409</v>
      </c>
      <c r="F663" s="53" t="s">
        <v>21</v>
      </c>
      <c r="G663" s="56">
        <f t="shared" ref="G663:I664" si="127">G664</f>
        <v>37862286</v>
      </c>
      <c r="H663" s="20">
        <f t="shared" si="127"/>
        <v>49171800</v>
      </c>
      <c r="I663" s="20">
        <f t="shared" si="127"/>
        <v>49171800</v>
      </c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1.5" outlineLevel="6">
      <c r="A664" s="52" t="s">
        <v>374</v>
      </c>
      <c r="B664" s="53" t="s">
        <v>234</v>
      </c>
      <c r="C664" s="53" t="s">
        <v>147</v>
      </c>
      <c r="D664" s="53" t="s">
        <v>153</v>
      </c>
      <c r="E664" s="53" t="s">
        <v>409</v>
      </c>
      <c r="F664" s="53" t="s">
        <v>375</v>
      </c>
      <c r="G664" s="56">
        <f t="shared" si="127"/>
        <v>37862286</v>
      </c>
      <c r="H664" s="20">
        <f t="shared" si="127"/>
        <v>49171800</v>
      </c>
      <c r="I664" s="20">
        <f t="shared" si="127"/>
        <v>49171800</v>
      </c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outlineLevel="6">
      <c r="A665" s="58" t="s">
        <v>376</v>
      </c>
      <c r="B665" s="53" t="s">
        <v>234</v>
      </c>
      <c r="C665" s="53" t="s">
        <v>147</v>
      </c>
      <c r="D665" s="53" t="s">
        <v>153</v>
      </c>
      <c r="E665" s="53" t="s">
        <v>409</v>
      </c>
      <c r="F665" s="53" t="s">
        <v>377</v>
      </c>
      <c r="G665" s="56">
        <f>49171800-11309514</f>
        <v>37862286</v>
      </c>
      <c r="H665" s="20">
        <v>49171800</v>
      </c>
      <c r="I665" s="20">
        <v>49171800</v>
      </c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1.5" outlineLevel="6">
      <c r="A666" s="16" t="s">
        <v>26</v>
      </c>
      <c r="B666" s="17" t="s">
        <v>234</v>
      </c>
      <c r="C666" s="17" t="s">
        <v>147</v>
      </c>
      <c r="D666" s="17" t="s">
        <v>153</v>
      </c>
      <c r="E666" s="17" t="s">
        <v>27</v>
      </c>
      <c r="F666" s="17" t="s">
        <v>21</v>
      </c>
      <c r="G666" s="20">
        <f t="shared" ref="G666:I669" si="128">G667</f>
        <v>31365856.940000001</v>
      </c>
      <c r="H666" s="20">
        <f t="shared" si="128"/>
        <v>33129630.559999999</v>
      </c>
      <c r="I666" s="20">
        <f t="shared" si="128"/>
        <v>34608658.5</v>
      </c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1.5" outlineLevel="6">
      <c r="A667" s="16" t="s">
        <v>28</v>
      </c>
      <c r="B667" s="17" t="s">
        <v>234</v>
      </c>
      <c r="C667" s="17" t="s">
        <v>147</v>
      </c>
      <c r="D667" s="17" t="s">
        <v>153</v>
      </c>
      <c r="E667" s="17" t="s">
        <v>29</v>
      </c>
      <c r="F667" s="17" t="s">
        <v>21</v>
      </c>
      <c r="G667" s="20">
        <f t="shared" si="128"/>
        <v>31365856.940000001</v>
      </c>
      <c r="H667" s="20">
        <f t="shared" si="128"/>
        <v>33129630.559999999</v>
      </c>
      <c r="I667" s="20">
        <f t="shared" si="128"/>
        <v>34608658.5</v>
      </c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47.25" outlineLevel="6">
      <c r="A668" s="59" t="s">
        <v>410</v>
      </c>
      <c r="B668" s="53" t="s">
        <v>234</v>
      </c>
      <c r="C668" s="53" t="s">
        <v>147</v>
      </c>
      <c r="D668" s="53" t="s">
        <v>153</v>
      </c>
      <c r="E668" s="53" t="s">
        <v>411</v>
      </c>
      <c r="F668" s="53" t="s">
        <v>21</v>
      </c>
      <c r="G668" s="56">
        <f t="shared" si="128"/>
        <v>31365856.940000001</v>
      </c>
      <c r="H668" s="56">
        <f t="shared" si="128"/>
        <v>33129630.559999999</v>
      </c>
      <c r="I668" s="56">
        <f t="shared" si="128"/>
        <v>34608658.5</v>
      </c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outlineLevel="6">
      <c r="A669" s="52" t="s">
        <v>94</v>
      </c>
      <c r="B669" s="53" t="s">
        <v>234</v>
      </c>
      <c r="C669" s="53" t="s">
        <v>147</v>
      </c>
      <c r="D669" s="53" t="s">
        <v>153</v>
      </c>
      <c r="E669" s="53" t="s">
        <v>411</v>
      </c>
      <c r="F669" s="53" t="s">
        <v>95</v>
      </c>
      <c r="G669" s="56">
        <f t="shared" si="128"/>
        <v>31365856.940000001</v>
      </c>
      <c r="H669" s="56">
        <f t="shared" si="128"/>
        <v>33129630.559999999</v>
      </c>
      <c r="I669" s="56">
        <f t="shared" si="128"/>
        <v>34608658.5</v>
      </c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1.5" outlineLevel="6">
      <c r="A670" s="52" t="s">
        <v>156</v>
      </c>
      <c r="B670" s="53" t="s">
        <v>234</v>
      </c>
      <c r="C670" s="53" t="s">
        <v>147</v>
      </c>
      <c r="D670" s="53" t="s">
        <v>153</v>
      </c>
      <c r="E670" s="53" t="s">
        <v>411</v>
      </c>
      <c r="F670" s="53" t="s">
        <v>157</v>
      </c>
      <c r="G670" s="56">
        <f>31280382.57+85474.37</f>
        <v>31365856.940000001</v>
      </c>
      <c r="H670" s="56">
        <f>33366836.06-237205.5</f>
        <v>33129630.559999999</v>
      </c>
      <c r="I670" s="56">
        <f>35071503.38-462844.88</f>
        <v>34608658.5</v>
      </c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outlineLevel="6">
      <c r="A671" s="16" t="s">
        <v>158</v>
      </c>
      <c r="B671" s="17" t="s">
        <v>234</v>
      </c>
      <c r="C671" s="17" t="s">
        <v>147</v>
      </c>
      <c r="D671" s="17" t="s">
        <v>25</v>
      </c>
      <c r="E671" s="17" t="s">
        <v>20</v>
      </c>
      <c r="F671" s="17" t="s">
        <v>21</v>
      </c>
      <c r="G671" s="18">
        <f>G672+G680</f>
        <v>580000</v>
      </c>
      <c r="H671" s="18">
        <f>H672+H680</f>
        <v>250000</v>
      </c>
      <c r="I671" s="18">
        <f>I672+I680</f>
        <v>250000</v>
      </c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47.25" outlineLevel="6">
      <c r="A672" s="16" t="s">
        <v>159</v>
      </c>
      <c r="B672" s="17" t="s">
        <v>234</v>
      </c>
      <c r="C672" s="17" t="s">
        <v>147</v>
      </c>
      <c r="D672" s="17" t="s">
        <v>25</v>
      </c>
      <c r="E672" s="17" t="s">
        <v>160</v>
      </c>
      <c r="F672" s="17" t="s">
        <v>21</v>
      </c>
      <c r="G672" s="20">
        <f>G673</f>
        <v>330000</v>
      </c>
      <c r="H672" s="20">
        <f>H673</f>
        <v>0</v>
      </c>
      <c r="I672" s="20">
        <f>I673</f>
        <v>0</v>
      </c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47.25" outlineLevel="6">
      <c r="A673" s="16" t="s">
        <v>161</v>
      </c>
      <c r="B673" s="17" t="s">
        <v>234</v>
      </c>
      <c r="C673" s="17" t="s">
        <v>147</v>
      </c>
      <c r="D673" s="17" t="s">
        <v>25</v>
      </c>
      <c r="E673" s="17" t="s">
        <v>162</v>
      </c>
      <c r="F673" s="17" t="s">
        <v>21</v>
      </c>
      <c r="G673" s="18">
        <f>G674+G677</f>
        <v>330000</v>
      </c>
      <c r="H673" s="18">
        <f>H674+H677</f>
        <v>0</v>
      </c>
      <c r="I673" s="18">
        <f>I674+I677</f>
        <v>0</v>
      </c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1.5" outlineLevel="6">
      <c r="A674" s="16" t="s">
        <v>412</v>
      </c>
      <c r="B674" s="17" t="s">
        <v>234</v>
      </c>
      <c r="C674" s="17" t="s">
        <v>147</v>
      </c>
      <c r="D674" s="17" t="s">
        <v>25</v>
      </c>
      <c r="E674" s="17" t="s">
        <v>413</v>
      </c>
      <c r="F674" s="17" t="s">
        <v>21</v>
      </c>
      <c r="G674" s="18">
        <f t="shared" ref="G674:I675" si="129">G675</f>
        <v>250000</v>
      </c>
      <c r="H674" s="18">
        <f t="shared" si="129"/>
        <v>0</v>
      </c>
      <c r="I674" s="18">
        <f t="shared" si="129"/>
        <v>0</v>
      </c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1.5" outlineLevel="6">
      <c r="A675" s="16" t="s">
        <v>57</v>
      </c>
      <c r="B675" s="17" t="s">
        <v>234</v>
      </c>
      <c r="C675" s="17" t="s">
        <v>147</v>
      </c>
      <c r="D675" s="17" t="s">
        <v>25</v>
      </c>
      <c r="E675" s="17" t="s">
        <v>413</v>
      </c>
      <c r="F675" s="17" t="s">
        <v>58</v>
      </c>
      <c r="G675" s="18">
        <f t="shared" si="129"/>
        <v>250000</v>
      </c>
      <c r="H675" s="18">
        <f t="shared" si="129"/>
        <v>0</v>
      </c>
      <c r="I675" s="18">
        <f t="shared" si="129"/>
        <v>0</v>
      </c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63" outlineLevel="6">
      <c r="A676" s="16" t="s">
        <v>414</v>
      </c>
      <c r="B676" s="17" t="s">
        <v>234</v>
      </c>
      <c r="C676" s="17" t="s">
        <v>147</v>
      </c>
      <c r="D676" s="17" t="s">
        <v>25</v>
      </c>
      <c r="E676" s="17" t="s">
        <v>413</v>
      </c>
      <c r="F676" s="17" t="s">
        <v>415</v>
      </c>
      <c r="G676" s="18">
        <v>250000</v>
      </c>
      <c r="H676" s="18">
        <v>0</v>
      </c>
      <c r="I676" s="18">
        <v>0</v>
      </c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outlineLevel="6">
      <c r="A677" s="16" t="s">
        <v>163</v>
      </c>
      <c r="B677" s="17" t="s">
        <v>234</v>
      </c>
      <c r="C677" s="17" t="s">
        <v>147</v>
      </c>
      <c r="D677" s="17" t="s">
        <v>25</v>
      </c>
      <c r="E677" s="17" t="s">
        <v>164</v>
      </c>
      <c r="F677" s="17" t="s">
        <v>21</v>
      </c>
      <c r="G677" s="18">
        <f>G679</f>
        <v>80000</v>
      </c>
      <c r="H677" s="18">
        <f>H679</f>
        <v>0</v>
      </c>
      <c r="I677" s="18">
        <f>I679</f>
        <v>0</v>
      </c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outlineLevel="6">
      <c r="A678" s="16" t="s">
        <v>94</v>
      </c>
      <c r="B678" s="17" t="s">
        <v>234</v>
      </c>
      <c r="C678" s="17" t="s">
        <v>147</v>
      </c>
      <c r="D678" s="17" t="s">
        <v>25</v>
      </c>
      <c r="E678" s="17" t="s">
        <v>164</v>
      </c>
      <c r="F678" s="17" t="s">
        <v>95</v>
      </c>
      <c r="G678" s="18">
        <f>G679</f>
        <v>80000</v>
      </c>
      <c r="H678" s="18">
        <f>H679</f>
        <v>0</v>
      </c>
      <c r="I678" s="18">
        <f>I679</f>
        <v>0</v>
      </c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outlineLevel="6">
      <c r="A679" s="16" t="s">
        <v>190</v>
      </c>
      <c r="B679" s="17" t="s">
        <v>234</v>
      </c>
      <c r="C679" s="17" t="s">
        <v>147</v>
      </c>
      <c r="D679" s="17" t="s">
        <v>25</v>
      </c>
      <c r="E679" s="17" t="s">
        <v>164</v>
      </c>
      <c r="F679" s="17" t="s">
        <v>191</v>
      </c>
      <c r="G679" s="18">
        <v>80000</v>
      </c>
      <c r="H679" s="18">
        <v>0</v>
      </c>
      <c r="I679" s="18">
        <v>0</v>
      </c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47.25" outlineLevel="6">
      <c r="A680" s="29" t="s">
        <v>165</v>
      </c>
      <c r="B680" s="17" t="s">
        <v>234</v>
      </c>
      <c r="C680" s="17" t="s">
        <v>147</v>
      </c>
      <c r="D680" s="17" t="s">
        <v>25</v>
      </c>
      <c r="E680" s="17" t="s">
        <v>166</v>
      </c>
      <c r="F680" s="17" t="s">
        <v>21</v>
      </c>
      <c r="G680" s="18">
        <f t="shared" ref="G680:I683" si="130">G681</f>
        <v>250000</v>
      </c>
      <c r="H680" s="18">
        <f t="shared" si="130"/>
        <v>250000</v>
      </c>
      <c r="I680" s="18">
        <f t="shared" si="130"/>
        <v>250000</v>
      </c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47.25" outlineLevel="6">
      <c r="A681" s="29" t="s">
        <v>167</v>
      </c>
      <c r="B681" s="17" t="s">
        <v>234</v>
      </c>
      <c r="C681" s="17" t="s">
        <v>147</v>
      </c>
      <c r="D681" s="17" t="s">
        <v>25</v>
      </c>
      <c r="E681" s="17" t="s">
        <v>168</v>
      </c>
      <c r="F681" s="17" t="s">
        <v>21</v>
      </c>
      <c r="G681" s="18">
        <f t="shared" si="130"/>
        <v>250000</v>
      </c>
      <c r="H681" s="18">
        <f t="shared" si="130"/>
        <v>250000</v>
      </c>
      <c r="I681" s="18">
        <f t="shared" si="130"/>
        <v>250000</v>
      </c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78.75" outlineLevel="6">
      <c r="A682" s="16" t="s">
        <v>416</v>
      </c>
      <c r="B682" s="17" t="s">
        <v>234</v>
      </c>
      <c r="C682" s="17" t="s">
        <v>147</v>
      </c>
      <c r="D682" s="17" t="s">
        <v>25</v>
      </c>
      <c r="E682" s="17" t="s">
        <v>417</v>
      </c>
      <c r="F682" s="17" t="s">
        <v>21</v>
      </c>
      <c r="G682" s="18">
        <f t="shared" si="130"/>
        <v>250000</v>
      </c>
      <c r="H682" s="18">
        <f t="shared" si="130"/>
        <v>250000</v>
      </c>
      <c r="I682" s="18">
        <f t="shared" si="130"/>
        <v>250000</v>
      </c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1.5" outlineLevel="6">
      <c r="A683" s="16" t="s">
        <v>57</v>
      </c>
      <c r="B683" s="17" t="s">
        <v>234</v>
      </c>
      <c r="C683" s="17" t="s">
        <v>147</v>
      </c>
      <c r="D683" s="17" t="s">
        <v>25</v>
      </c>
      <c r="E683" s="17" t="s">
        <v>417</v>
      </c>
      <c r="F683" s="17" t="s">
        <v>58</v>
      </c>
      <c r="G683" s="18">
        <f t="shared" si="130"/>
        <v>250000</v>
      </c>
      <c r="H683" s="18">
        <f t="shared" si="130"/>
        <v>250000</v>
      </c>
      <c r="I683" s="18">
        <f t="shared" si="130"/>
        <v>250000</v>
      </c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63" outlineLevel="6">
      <c r="A684" s="16" t="s">
        <v>414</v>
      </c>
      <c r="B684" s="17" t="s">
        <v>234</v>
      </c>
      <c r="C684" s="17" t="s">
        <v>147</v>
      </c>
      <c r="D684" s="17" t="s">
        <v>25</v>
      </c>
      <c r="E684" s="17" t="s">
        <v>417</v>
      </c>
      <c r="F684" s="17" t="s">
        <v>415</v>
      </c>
      <c r="G684" s="18">
        <v>250000</v>
      </c>
      <c r="H684" s="18">
        <v>250000</v>
      </c>
      <c r="I684" s="18">
        <v>250000</v>
      </c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outlineLevel="6">
      <c r="A685" s="16" t="s">
        <v>418</v>
      </c>
      <c r="B685" s="17" t="s">
        <v>234</v>
      </c>
      <c r="C685" s="17" t="s">
        <v>243</v>
      </c>
      <c r="D685" s="17" t="s">
        <v>19</v>
      </c>
      <c r="E685" s="17" t="s">
        <v>20</v>
      </c>
      <c r="F685" s="17" t="s">
        <v>21</v>
      </c>
      <c r="G685" s="18">
        <f>G686+G692</f>
        <v>145743442.07999998</v>
      </c>
      <c r="H685" s="18">
        <f>H686+H692</f>
        <v>121972256.31999999</v>
      </c>
      <c r="I685" s="18">
        <f>I686+I692</f>
        <v>584727731.63</v>
      </c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outlineLevel="6">
      <c r="A686" s="16" t="s">
        <v>419</v>
      </c>
      <c r="B686" s="17" t="s">
        <v>234</v>
      </c>
      <c r="C686" s="17" t="s">
        <v>243</v>
      </c>
      <c r="D686" s="17" t="s">
        <v>23</v>
      </c>
      <c r="E686" s="17" t="s">
        <v>20</v>
      </c>
      <c r="F686" s="17" t="s">
        <v>21</v>
      </c>
      <c r="G686" s="18">
        <f t="shared" ref="G686:I690" si="131">G687</f>
        <v>984848.48</v>
      </c>
      <c r="H686" s="18">
        <f t="shared" si="131"/>
        <v>1500000</v>
      </c>
      <c r="I686" s="18">
        <f t="shared" si="131"/>
        <v>0</v>
      </c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47.25" outlineLevel="6">
      <c r="A687" s="16" t="s">
        <v>420</v>
      </c>
      <c r="B687" s="17" t="s">
        <v>234</v>
      </c>
      <c r="C687" s="17" t="s">
        <v>243</v>
      </c>
      <c r="D687" s="17" t="s">
        <v>23</v>
      </c>
      <c r="E687" s="17" t="s">
        <v>421</v>
      </c>
      <c r="F687" s="17" t="s">
        <v>21</v>
      </c>
      <c r="G687" s="20">
        <f t="shared" si="131"/>
        <v>984848.48</v>
      </c>
      <c r="H687" s="20">
        <f t="shared" si="131"/>
        <v>1500000</v>
      </c>
      <c r="I687" s="20">
        <f t="shared" si="131"/>
        <v>0</v>
      </c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52.5" customHeight="1" outlineLevel="6">
      <c r="A688" s="16" t="s">
        <v>422</v>
      </c>
      <c r="B688" s="17" t="s">
        <v>234</v>
      </c>
      <c r="C688" s="17" t="s">
        <v>243</v>
      </c>
      <c r="D688" s="17" t="s">
        <v>23</v>
      </c>
      <c r="E688" s="17" t="s">
        <v>423</v>
      </c>
      <c r="F688" s="17" t="s">
        <v>21</v>
      </c>
      <c r="G688" s="20">
        <f t="shared" si="131"/>
        <v>984848.48</v>
      </c>
      <c r="H688" s="20">
        <f t="shared" si="131"/>
        <v>1500000</v>
      </c>
      <c r="I688" s="20">
        <f t="shared" si="131"/>
        <v>0</v>
      </c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1.5" outlineLevel="6">
      <c r="A689" s="52" t="s">
        <v>424</v>
      </c>
      <c r="B689" s="53" t="s">
        <v>234</v>
      </c>
      <c r="C689" s="53" t="s">
        <v>243</v>
      </c>
      <c r="D689" s="53" t="s">
        <v>23</v>
      </c>
      <c r="E689" s="53" t="s">
        <v>425</v>
      </c>
      <c r="F689" s="53" t="s">
        <v>21</v>
      </c>
      <c r="G689" s="56">
        <f t="shared" si="131"/>
        <v>984848.48</v>
      </c>
      <c r="H689" s="20">
        <f t="shared" si="131"/>
        <v>1500000</v>
      </c>
      <c r="I689" s="20">
        <f t="shared" si="131"/>
        <v>0</v>
      </c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1.5" outlineLevel="6">
      <c r="A690" s="52" t="s">
        <v>36</v>
      </c>
      <c r="B690" s="53" t="s">
        <v>234</v>
      </c>
      <c r="C690" s="53" t="s">
        <v>243</v>
      </c>
      <c r="D690" s="53" t="s">
        <v>23</v>
      </c>
      <c r="E690" s="53" t="s">
        <v>425</v>
      </c>
      <c r="F690" s="53" t="s">
        <v>37</v>
      </c>
      <c r="G690" s="56">
        <f t="shared" si="131"/>
        <v>984848.48</v>
      </c>
      <c r="H690" s="20">
        <f t="shared" si="131"/>
        <v>1500000</v>
      </c>
      <c r="I690" s="20">
        <f t="shared" si="131"/>
        <v>0</v>
      </c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1.5" outlineLevel="6">
      <c r="A691" s="52" t="s">
        <v>38</v>
      </c>
      <c r="B691" s="53" t="s">
        <v>234</v>
      </c>
      <c r="C691" s="53" t="s">
        <v>243</v>
      </c>
      <c r="D691" s="53" t="s">
        <v>23</v>
      </c>
      <c r="E691" s="53" t="s">
        <v>425</v>
      </c>
      <c r="F691" s="53" t="s">
        <v>39</v>
      </c>
      <c r="G691" s="56">
        <f>1000000-15151.52</f>
        <v>984848.48</v>
      </c>
      <c r="H691" s="20">
        <f>1500000</f>
        <v>1500000</v>
      </c>
      <c r="I691" s="20">
        <v>0</v>
      </c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outlineLevel="6">
      <c r="A692" s="16" t="s">
        <v>426</v>
      </c>
      <c r="B692" s="17" t="s">
        <v>234</v>
      </c>
      <c r="C692" s="17" t="s">
        <v>243</v>
      </c>
      <c r="D692" s="17" t="s">
        <v>82</v>
      </c>
      <c r="E692" s="17" t="s">
        <v>20</v>
      </c>
      <c r="F692" s="17" t="s">
        <v>21</v>
      </c>
      <c r="G692" s="20">
        <f t="shared" ref="G692:I693" si="132">G693</f>
        <v>144758593.59999999</v>
      </c>
      <c r="H692" s="20">
        <f t="shared" si="132"/>
        <v>120472256.31999999</v>
      </c>
      <c r="I692" s="20">
        <f t="shared" si="132"/>
        <v>584727731.63</v>
      </c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47.25" outlineLevel="6">
      <c r="A693" s="16" t="s">
        <v>420</v>
      </c>
      <c r="B693" s="17" t="s">
        <v>234</v>
      </c>
      <c r="C693" s="17" t="s">
        <v>243</v>
      </c>
      <c r="D693" s="17" t="s">
        <v>82</v>
      </c>
      <c r="E693" s="17" t="s">
        <v>421</v>
      </c>
      <c r="F693" s="17" t="s">
        <v>21</v>
      </c>
      <c r="G693" s="20">
        <f t="shared" si="132"/>
        <v>144758593.59999999</v>
      </c>
      <c r="H693" s="20">
        <f t="shared" si="132"/>
        <v>120472256.31999999</v>
      </c>
      <c r="I693" s="20">
        <f t="shared" si="132"/>
        <v>584727731.63</v>
      </c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51" customHeight="1" outlineLevel="6">
      <c r="A694" s="16" t="s">
        <v>422</v>
      </c>
      <c r="B694" s="17" t="s">
        <v>234</v>
      </c>
      <c r="C694" s="17" t="s">
        <v>243</v>
      </c>
      <c r="D694" s="17" t="s">
        <v>82</v>
      </c>
      <c r="E694" s="17" t="s">
        <v>423</v>
      </c>
      <c r="F694" s="17" t="s">
        <v>21</v>
      </c>
      <c r="G694" s="20">
        <f>G695+G698+G701+G704+G707</f>
        <v>144758593.59999999</v>
      </c>
      <c r="H694" s="20">
        <f t="shared" ref="H694:I694" si="133">H695+H698+H701+H704+H707</f>
        <v>120472256.31999999</v>
      </c>
      <c r="I694" s="20">
        <f t="shared" si="133"/>
        <v>584727731.63</v>
      </c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1.5" outlineLevel="6">
      <c r="A695" s="52" t="s">
        <v>424</v>
      </c>
      <c r="B695" s="53" t="s">
        <v>234</v>
      </c>
      <c r="C695" s="53" t="s">
        <v>243</v>
      </c>
      <c r="D695" s="53" t="s">
        <v>82</v>
      </c>
      <c r="E695" s="53" t="s">
        <v>425</v>
      </c>
      <c r="F695" s="53" t="s">
        <v>21</v>
      </c>
      <c r="G695" s="56">
        <f t="shared" ref="G695:I696" si="134">G696</f>
        <v>1581697.2</v>
      </c>
      <c r="H695" s="20">
        <f t="shared" si="134"/>
        <v>200000</v>
      </c>
      <c r="I695" s="20">
        <f t="shared" si="134"/>
        <v>0</v>
      </c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1.5" outlineLevel="6">
      <c r="A696" s="52" t="s">
        <v>36</v>
      </c>
      <c r="B696" s="53" t="s">
        <v>234</v>
      </c>
      <c r="C696" s="53" t="s">
        <v>243</v>
      </c>
      <c r="D696" s="53" t="s">
        <v>82</v>
      </c>
      <c r="E696" s="53" t="s">
        <v>425</v>
      </c>
      <c r="F696" s="53" t="s">
        <v>37</v>
      </c>
      <c r="G696" s="56">
        <f t="shared" si="134"/>
        <v>1581697.2</v>
      </c>
      <c r="H696" s="20">
        <f t="shared" si="134"/>
        <v>200000</v>
      </c>
      <c r="I696" s="20">
        <f t="shared" si="134"/>
        <v>0</v>
      </c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1.5" outlineLevel="6">
      <c r="A697" s="52" t="s">
        <v>38</v>
      </c>
      <c r="B697" s="53" t="s">
        <v>234</v>
      </c>
      <c r="C697" s="53" t="s">
        <v>243</v>
      </c>
      <c r="D697" s="53" t="s">
        <v>82</v>
      </c>
      <c r="E697" s="53" t="s">
        <v>425</v>
      </c>
      <c r="F697" s="53" t="s">
        <v>39</v>
      </c>
      <c r="G697" s="56">
        <f>200000-118302.8+1500000</f>
        <v>1581697.2</v>
      </c>
      <c r="H697" s="20">
        <f>200000</f>
        <v>200000</v>
      </c>
      <c r="I697" s="20">
        <v>0</v>
      </c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1.5" outlineLevel="6">
      <c r="A698" s="16" t="s">
        <v>427</v>
      </c>
      <c r="B698" s="17" t="s">
        <v>234</v>
      </c>
      <c r="C698" s="17" t="s">
        <v>243</v>
      </c>
      <c r="D698" s="17" t="s">
        <v>82</v>
      </c>
      <c r="E698" s="17" t="s">
        <v>428</v>
      </c>
      <c r="F698" s="17" t="s">
        <v>21</v>
      </c>
      <c r="G698" s="20">
        <f t="shared" ref="G698:I699" si="135">G699</f>
        <v>94919.19</v>
      </c>
      <c r="H698" s="20">
        <f t="shared" si="135"/>
        <v>272256.32</v>
      </c>
      <c r="I698" s="20">
        <f t="shared" si="135"/>
        <v>272503.63</v>
      </c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1.5" outlineLevel="6">
      <c r="A699" s="16" t="s">
        <v>36</v>
      </c>
      <c r="B699" s="17" t="s">
        <v>234</v>
      </c>
      <c r="C699" s="17" t="s">
        <v>243</v>
      </c>
      <c r="D699" s="17" t="s">
        <v>82</v>
      </c>
      <c r="E699" s="17" t="s">
        <v>428</v>
      </c>
      <c r="F699" s="17" t="s">
        <v>37</v>
      </c>
      <c r="G699" s="20">
        <f t="shared" si="135"/>
        <v>94919.19</v>
      </c>
      <c r="H699" s="20">
        <f t="shared" si="135"/>
        <v>272256.32</v>
      </c>
      <c r="I699" s="20">
        <f t="shared" si="135"/>
        <v>272503.63</v>
      </c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1.5" outlineLevel="6">
      <c r="A700" s="16" t="s">
        <v>38</v>
      </c>
      <c r="B700" s="17" t="s">
        <v>234</v>
      </c>
      <c r="C700" s="17" t="s">
        <v>243</v>
      </c>
      <c r="D700" s="17" t="s">
        <v>82</v>
      </c>
      <c r="E700" s="17" t="s">
        <v>428</v>
      </c>
      <c r="F700" s="17" t="s">
        <v>39</v>
      </c>
      <c r="G700" s="20">
        <f>2847.58+92071.61</f>
        <v>94919.19</v>
      </c>
      <c r="H700" s="20">
        <f>8167.69+264088.63</f>
        <v>272256.32</v>
      </c>
      <c r="I700" s="20">
        <f>8175.11+264328.52</f>
        <v>272503.63</v>
      </c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47.25" outlineLevel="6">
      <c r="A701" s="52" t="s">
        <v>429</v>
      </c>
      <c r="B701" s="53" t="s">
        <v>234</v>
      </c>
      <c r="C701" s="53" t="s">
        <v>243</v>
      </c>
      <c r="D701" s="53" t="s">
        <v>82</v>
      </c>
      <c r="E701" s="53" t="s">
        <v>430</v>
      </c>
      <c r="F701" s="53" t="s">
        <v>21</v>
      </c>
      <c r="G701" s="56">
        <f t="shared" ref="G701:I702" si="136">G702</f>
        <v>58500</v>
      </c>
      <c r="H701" s="56">
        <f t="shared" si="136"/>
        <v>0</v>
      </c>
      <c r="I701" s="56">
        <f t="shared" si="136"/>
        <v>0</v>
      </c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1.5" outlineLevel="6">
      <c r="A702" s="52" t="s">
        <v>36</v>
      </c>
      <c r="B702" s="53" t="s">
        <v>234</v>
      </c>
      <c r="C702" s="53" t="s">
        <v>243</v>
      </c>
      <c r="D702" s="53" t="s">
        <v>82</v>
      </c>
      <c r="E702" s="53" t="s">
        <v>430</v>
      </c>
      <c r="F702" s="53" t="s">
        <v>37</v>
      </c>
      <c r="G702" s="56">
        <f t="shared" si="136"/>
        <v>58500</v>
      </c>
      <c r="H702" s="56">
        <f t="shared" si="136"/>
        <v>0</v>
      </c>
      <c r="I702" s="56">
        <f t="shared" si="136"/>
        <v>0</v>
      </c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1.5" outlineLevel="6">
      <c r="A703" s="52" t="s">
        <v>38</v>
      </c>
      <c r="B703" s="53" t="s">
        <v>234</v>
      </c>
      <c r="C703" s="53" t="s">
        <v>243</v>
      </c>
      <c r="D703" s="53" t="s">
        <v>82</v>
      </c>
      <c r="E703" s="53" t="s">
        <v>430</v>
      </c>
      <c r="F703" s="53" t="s">
        <v>39</v>
      </c>
      <c r="G703" s="56">
        <f>58500+1891500-1891500</f>
        <v>58500</v>
      </c>
      <c r="H703" s="56">
        <v>0</v>
      </c>
      <c r="I703" s="56">
        <v>0</v>
      </c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1.5" outlineLevel="6">
      <c r="A704" s="52" t="s">
        <v>431</v>
      </c>
      <c r="B704" s="53" t="s">
        <v>234</v>
      </c>
      <c r="C704" s="53" t="s">
        <v>243</v>
      </c>
      <c r="D704" s="53" t="s">
        <v>82</v>
      </c>
      <c r="E704" s="53" t="s">
        <v>432</v>
      </c>
      <c r="F704" s="53" t="s">
        <v>21</v>
      </c>
      <c r="G704" s="56">
        <f t="shared" ref="G704:I705" si="137">G705</f>
        <v>141508325.69</v>
      </c>
      <c r="H704" s="56">
        <f t="shared" si="137"/>
        <v>120000000</v>
      </c>
      <c r="I704" s="56">
        <f t="shared" si="137"/>
        <v>584455228</v>
      </c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1.5" outlineLevel="6">
      <c r="A705" s="52" t="s">
        <v>374</v>
      </c>
      <c r="B705" s="53" t="s">
        <v>234</v>
      </c>
      <c r="C705" s="53" t="s">
        <v>243</v>
      </c>
      <c r="D705" s="53" t="s">
        <v>82</v>
      </c>
      <c r="E705" s="53" t="s">
        <v>432</v>
      </c>
      <c r="F705" s="53" t="s">
        <v>375</v>
      </c>
      <c r="G705" s="56">
        <f t="shared" si="137"/>
        <v>141508325.69</v>
      </c>
      <c r="H705" s="56">
        <f t="shared" si="137"/>
        <v>120000000</v>
      </c>
      <c r="I705" s="56">
        <f t="shared" si="137"/>
        <v>584455228</v>
      </c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outlineLevel="6">
      <c r="A706" s="58" t="s">
        <v>376</v>
      </c>
      <c r="B706" s="53" t="s">
        <v>234</v>
      </c>
      <c r="C706" s="53" t="s">
        <v>243</v>
      </c>
      <c r="D706" s="53" t="s">
        <v>82</v>
      </c>
      <c r="E706" s="53" t="s">
        <v>432</v>
      </c>
      <c r="F706" s="53" t="s">
        <v>377</v>
      </c>
      <c r="G706" s="56">
        <f>1013763.81+125706711.88+14669547.2+118302.8</f>
        <v>141508325.69</v>
      </c>
      <c r="H706" s="56">
        <v>120000000</v>
      </c>
      <c r="I706" s="56">
        <v>584455228</v>
      </c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1.5" outlineLevel="6">
      <c r="A707" s="83" t="s">
        <v>499</v>
      </c>
      <c r="B707" s="53" t="s">
        <v>234</v>
      </c>
      <c r="C707" s="71" t="s">
        <v>243</v>
      </c>
      <c r="D707" s="71" t="s">
        <v>82</v>
      </c>
      <c r="E707" s="71" t="s">
        <v>501</v>
      </c>
      <c r="F707" s="71" t="s">
        <v>21</v>
      </c>
      <c r="G707" s="72">
        <f>G708</f>
        <v>1515151.52</v>
      </c>
      <c r="H707" s="72">
        <f t="shared" ref="H707:I708" si="138">H708</f>
        <v>0</v>
      </c>
      <c r="I707" s="72">
        <f t="shared" si="138"/>
        <v>0</v>
      </c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1.5" outlineLevel="6">
      <c r="A708" s="69" t="s">
        <v>36</v>
      </c>
      <c r="B708" s="53" t="s">
        <v>234</v>
      </c>
      <c r="C708" s="71" t="s">
        <v>243</v>
      </c>
      <c r="D708" s="71" t="s">
        <v>82</v>
      </c>
      <c r="E708" s="71" t="s">
        <v>501</v>
      </c>
      <c r="F708" s="71" t="s">
        <v>37</v>
      </c>
      <c r="G708" s="72">
        <f>G709</f>
        <v>1515151.52</v>
      </c>
      <c r="H708" s="72">
        <f t="shared" si="138"/>
        <v>0</v>
      </c>
      <c r="I708" s="72">
        <f t="shared" si="138"/>
        <v>0</v>
      </c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1.5" outlineLevel="6">
      <c r="A709" s="69" t="s">
        <v>38</v>
      </c>
      <c r="B709" s="53" t="s">
        <v>234</v>
      </c>
      <c r="C709" s="71" t="s">
        <v>243</v>
      </c>
      <c r="D709" s="71" t="s">
        <v>82</v>
      </c>
      <c r="E709" s="71" t="s">
        <v>501</v>
      </c>
      <c r="F709" s="71" t="s">
        <v>39</v>
      </c>
      <c r="G709" s="72">
        <f>1500000+15151.52</f>
        <v>1515151.52</v>
      </c>
      <c r="H709" s="72">
        <v>0</v>
      </c>
      <c r="I709" s="72">
        <v>0</v>
      </c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outlineLevel="6">
      <c r="A710" s="16" t="s">
        <v>433</v>
      </c>
      <c r="B710" s="17" t="s">
        <v>234</v>
      </c>
      <c r="C710" s="17" t="s">
        <v>335</v>
      </c>
      <c r="D710" s="17" t="s">
        <v>19</v>
      </c>
      <c r="E710" s="17" t="s">
        <v>20</v>
      </c>
      <c r="F710" s="17" t="s">
        <v>21</v>
      </c>
      <c r="G710" s="18">
        <f t="shared" ref="G710:I715" si="139">G711</f>
        <v>2680300</v>
      </c>
      <c r="H710" s="18">
        <f t="shared" si="139"/>
        <v>2680300</v>
      </c>
      <c r="I710" s="18">
        <f t="shared" si="139"/>
        <v>0</v>
      </c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outlineLevel="6">
      <c r="A711" s="16" t="s">
        <v>434</v>
      </c>
      <c r="B711" s="17" t="s">
        <v>234</v>
      </c>
      <c r="C711" s="17" t="s">
        <v>335</v>
      </c>
      <c r="D711" s="17" t="s">
        <v>82</v>
      </c>
      <c r="E711" s="17" t="s">
        <v>20</v>
      </c>
      <c r="F711" s="17" t="s">
        <v>21</v>
      </c>
      <c r="G711" s="18">
        <f t="shared" si="139"/>
        <v>2680300</v>
      </c>
      <c r="H711" s="18">
        <f t="shared" si="139"/>
        <v>2680300</v>
      </c>
      <c r="I711" s="18">
        <f t="shared" si="139"/>
        <v>0</v>
      </c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47.25" outlineLevel="6">
      <c r="A712" s="16" t="s">
        <v>255</v>
      </c>
      <c r="B712" s="17" t="s">
        <v>234</v>
      </c>
      <c r="C712" s="17" t="s">
        <v>335</v>
      </c>
      <c r="D712" s="17" t="s">
        <v>82</v>
      </c>
      <c r="E712" s="17" t="s">
        <v>256</v>
      </c>
      <c r="F712" s="17" t="s">
        <v>21</v>
      </c>
      <c r="G712" s="18">
        <f t="shared" si="139"/>
        <v>2680300</v>
      </c>
      <c r="H712" s="18">
        <f t="shared" si="139"/>
        <v>2680300</v>
      </c>
      <c r="I712" s="18">
        <f t="shared" si="139"/>
        <v>0</v>
      </c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47.25" outlineLevel="6">
      <c r="A713" s="16" t="s">
        <v>257</v>
      </c>
      <c r="B713" s="17" t="s">
        <v>234</v>
      </c>
      <c r="C713" s="17" t="s">
        <v>335</v>
      </c>
      <c r="D713" s="17" t="s">
        <v>82</v>
      </c>
      <c r="E713" s="17" t="s">
        <v>258</v>
      </c>
      <c r="F713" s="17" t="s">
        <v>21</v>
      </c>
      <c r="G713" s="18">
        <f t="shared" si="139"/>
        <v>2680300</v>
      </c>
      <c r="H713" s="18">
        <f t="shared" si="139"/>
        <v>2680300</v>
      </c>
      <c r="I713" s="18">
        <f t="shared" si="139"/>
        <v>0</v>
      </c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outlineLevel="6">
      <c r="A714" s="42" t="s">
        <v>435</v>
      </c>
      <c r="B714" s="17" t="s">
        <v>234</v>
      </c>
      <c r="C714" s="17" t="s">
        <v>335</v>
      </c>
      <c r="D714" s="17" t="s">
        <v>82</v>
      </c>
      <c r="E714" s="17" t="s">
        <v>436</v>
      </c>
      <c r="F714" s="17" t="s">
        <v>21</v>
      </c>
      <c r="G714" s="18">
        <f t="shared" si="139"/>
        <v>2680300</v>
      </c>
      <c r="H714" s="18">
        <f t="shared" si="139"/>
        <v>2680300</v>
      </c>
      <c r="I714" s="18">
        <f t="shared" si="139"/>
        <v>0</v>
      </c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1.5" outlineLevel="6">
      <c r="A715" s="16" t="s">
        <v>57</v>
      </c>
      <c r="B715" s="17" t="s">
        <v>234</v>
      </c>
      <c r="C715" s="17" t="s">
        <v>335</v>
      </c>
      <c r="D715" s="17" t="s">
        <v>82</v>
      </c>
      <c r="E715" s="17" t="s">
        <v>436</v>
      </c>
      <c r="F715" s="17" t="s">
        <v>58</v>
      </c>
      <c r="G715" s="18">
        <f t="shared" si="139"/>
        <v>2680300</v>
      </c>
      <c r="H715" s="18">
        <f t="shared" si="139"/>
        <v>2680300</v>
      </c>
      <c r="I715" s="18">
        <f t="shared" si="139"/>
        <v>0</v>
      </c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outlineLevel="6">
      <c r="A716" s="16" t="s">
        <v>437</v>
      </c>
      <c r="B716" s="17" t="s">
        <v>234</v>
      </c>
      <c r="C716" s="17" t="s">
        <v>335</v>
      </c>
      <c r="D716" s="17" t="s">
        <v>82</v>
      </c>
      <c r="E716" s="17" t="s">
        <v>436</v>
      </c>
      <c r="F716" s="17" t="s">
        <v>438</v>
      </c>
      <c r="G716" s="18">
        <v>2680300</v>
      </c>
      <c r="H716" s="18">
        <v>2680300</v>
      </c>
      <c r="I716" s="18">
        <v>0</v>
      </c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78.75" outlineLevel="6">
      <c r="A717" s="12" t="s">
        <v>439</v>
      </c>
      <c r="B717" s="13" t="s">
        <v>440</v>
      </c>
      <c r="C717" s="13" t="s">
        <v>19</v>
      </c>
      <c r="D717" s="13" t="s">
        <v>19</v>
      </c>
      <c r="E717" s="13" t="s">
        <v>20</v>
      </c>
      <c r="F717" s="13" t="s">
        <v>21</v>
      </c>
      <c r="G717" s="14">
        <f>G718+G729</f>
        <v>55823948.420000002</v>
      </c>
      <c r="H717" s="14">
        <f>H718+H729</f>
        <v>29189129.079999998</v>
      </c>
      <c r="I717" s="14">
        <f>I718+I729</f>
        <v>26586600</v>
      </c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outlineLevel="6">
      <c r="A718" s="16" t="s">
        <v>22</v>
      </c>
      <c r="B718" s="17" t="s">
        <v>440</v>
      </c>
      <c r="C718" s="17" t="s">
        <v>23</v>
      </c>
      <c r="D718" s="17" t="s">
        <v>19</v>
      </c>
      <c r="E718" s="17" t="s">
        <v>20</v>
      </c>
      <c r="F718" s="17" t="s">
        <v>21</v>
      </c>
      <c r="G718" s="18">
        <f t="shared" ref="G718:I721" si="140">G719</f>
        <v>21875898</v>
      </c>
      <c r="H718" s="18">
        <f t="shared" si="140"/>
        <v>22712534</v>
      </c>
      <c r="I718" s="18">
        <f t="shared" si="140"/>
        <v>23586600</v>
      </c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outlineLevel="6">
      <c r="A719" s="16" t="s">
        <v>213</v>
      </c>
      <c r="B719" s="17" t="s">
        <v>440</v>
      </c>
      <c r="C719" s="17" t="s">
        <v>23</v>
      </c>
      <c r="D719" s="17" t="s">
        <v>214</v>
      </c>
      <c r="E719" s="17" t="s">
        <v>20</v>
      </c>
      <c r="F719" s="17" t="s">
        <v>21</v>
      </c>
      <c r="G719" s="18">
        <f t="shared" si="140"/>
        <v>21875898</v>
      </c>
      <c r="H719" s="18">
        <f t="shared" si="140"/>
        <v>22712534</v>
      </c>
      <c r="I719" s="18">
        <f t="shared" si="140"/>
        <v>23586600</v>
      </c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63" outlineLevel="6">
      <c r="A720" s="16" t="s">
        <v>441</v>
      </c>
      <c r="B720" s="17" t="s">
        <v>440</v>
      </c>
      <c r="C720" s="17" t="s">
        <v>23</v>
      </c>
      <c r="D720" s="17" t="s">
        <v>214</v>
      </c>
      <c r="E720" s="17" t="s">
        <v>442</v>
      </c>
      <c r="F720" s="17" t="s">
        <v>21</v>
      </c>
      <c r="G720" s="18">
        <f t="shared" si="140"/>
        <v>21875898</v>
      </c>
      <c r="H720" s="18">
        <f t="shared" si="140"/>
        <v>22712534</v>
      </c>
      <c r="I720" s="18">
        <f t="shared" si="140"/>
        <v>23586600</v>
      </c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63" outlineLevel="6">
      <c r="A721" s="16" t="s">
        <v>443</v>
      </c>
      <c r="B721" s="17" t="s">
        <v>440</v>
      </c>
      <c r="C721" s="17" t="s">
        <v>23</v>
      </c>
      <c r="D721" s="17" t="s">
        <v>214</v>
      </c>
      <c r="E721" s="17" t="s">
        <v>444</v>
      </c>
      <c r="F721" s="17" t="s">
        <v>21</v>
      </c>
      <c r="G721" s="18">
        <f t="shared" si="140"/>
        <v>21875898</v>
      </c>
      <c r="H721" s="18">
        <f t="shared" si="140"/>
        <v>22712534</v>
      </c>
      <c r="I721" s="18">
        <f t="shared" si="140"/>
        <v>23586600</v>
      </c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1.5" outlineLevel="6">
      <c r="A722" s="16" t="s">
        <v>445</v>
      </c>
      <c r="B722" s="17" t="s">
        <v>440</v>
      </c>
      <c r="C722" s="17" t="s">
        <v>23</v>
      </c>
      <c r="D722" s="17" t="s">
        <v>214</v>
      </c>
      <c r="E722" s="17" t="s">
        <v>446</v>
      </c>
      <c r="F722" s="17" t="s">
        <v>21</v>
      </c>
      <c r="G722" s="18">
        <f>G723+G725+G727</f>
        <v>21875898</v>
      </c>
      <c r="H722" s="18">
        <f>H723+H725+H727</f>
        <v>22712534</v>
      </c>
      <c r="I722" s="18">
        <f>I723+I725+I727</f>
        <v>23586600</v>
      </c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78.75" outlineLevel="6">
      <c r="A723" s="16" t="s">
        <v>32</v>
      </c>
      <c r="B723" s="17" t="s">
        <v>440</v>
      </c>
      <c r="C723" s="17" t="s">
        <v>23</v>
      </c>
      <c r="D723" s="17" t="s">
        <v>214</v>
      </c>
      <c r="E723" s="17" t="s">
        <v>446</v>
      </c>
      <c r="F723" s="17" t="s">
        <v>33</v>
      </c>
      <c r="G723" s="18">
        <f>G724</f>
        <v>20915898</v>
      </c>
      <c r="H723" s="18">
        <f>H724</f>
        <v>21752534</v>
      </c>
      <c r="I723" s="18">
        <f>I724</f>
        <v>22626600</v>
      </c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outlineLevel="6">
      <c r="A724" s="16" t="s">
        <v>108</v>
      </c>
      <c r="B724" s="17" t="s">
        <v>440</v>
      </c>
      <c r="C724" s="17" t="s">
        <v>23</v>
      </c>
      <c r="D724" s="17" t="s">
        <v>214</v>
      </c>
      <c r="E724" s="17" t="s">
        <v>446</v>
      </c>
      <c r="F724" s="17" t="s">
        <v>109</v>
      </c>
      <c r="G724" s="18">
        <v>20915898</v>
      </c>
      <c r="H724" s="18">
        <v>21752534</v>
      </c>
      <c r="I724" s="18">
        <v>22626600</v>
      </c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1.5" outlineLevel="6">
      <c r="A725" s="16" t="s">
        <v>36</v>
      </c>
      <c r="B725" s="17" t="s">
        <v>440</v>
      </c>
      <c r="C725" s="17" t="s">
        <v>23</v>
      </c>
      <c r="D725" s="17" t="s">
        <v>214</v>
      </c>
      <c r="E725" s="17" t="s">
        <v>446</v>
      </c>
      <c r="F725" s="17" t="s">
        <v>37</v>
      </c>
      <c r="G725" s="18">
        <f>G726</f>
        <v>950000</v>
      </c>
      <c r="H725" s="18">
        <f>H726</f>
        <v>950000</v>
      </c>
      <c r="I725" s="18">
        <f>I726</f>
        <v>950000</v>
      </c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1.5" outlineLevel="6">
      <c r="A726" s="16" t="s">
        <v>38</v>
      </c>
      <c r="B726" s="17" t="s">
        <v>440</v>
      </c>
      <c r="C726" s="17" t="s">
        <v>23</v>
      </c>
      <c r="D726" s="17" t="s">
        <v>214</v>
      </c>
      <c r="E726" s="17" t="s">
        <v>446</v>
      </c>
      <c r="F726" s="17" t="s">
        <v>39</v>
      </c>
      <c r="G726" s="18">
        <v>950000</v>
      </c>
      <c r="H726" s="18">
        <v>950000</v>
      </c>
      <c r="I726" s="18">
        <v>950000</v>
      </c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outlineLevel="6">
      <c r="A727" s="16" t="s">
        <v>40</v>
      </c>
      <c r="B727" s="17" t="s">
        <v>440</v>
      </c>
      <c r="C727" s="17" t="s">
        <v>23</v>
      </c>
      <c r="D727" s="17" t="s">
        <v>214</v>
      </c>
      <c r="E727" s="17" t="s">
        <v>446</v>
      </c>
      <c r="F727" s="17" t="s">
        <v>41</v>
      </c>
      <c r="G727" s="18">
        <f>G728</f>
        <v>10000</v>
      </c>
      <c r="H727" s="18">
        <f>H728</f>
        <v>10000</v>
      </c>
      <c r="I727" s="18">
        <f>I728</f>
        <v>10000</v>
      </c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outlineLevel="6">
      <c r="A728" s="16" t="s">
        <v>42</v>
      </c>
      <c r="B728" s="17" t="s">
        <v>440</v>
      </c>
      <c r="C728" s="17" t="s">
        <v>23</v>
      </c>
      <c r="D728" s="17" t="s">
        <v>214</v>
      </c>
      <c r="E728" s="17" t="s">
        <v>446</v>
      </c>
      <c r="F728" s="17" t="s">
        <v>43</v>
      </c>
      <c r="G728" s="18">
        <v>10000</v>
      </c>
      <c r="H728" s="18">
        <v>10000</v>
      </c>
      <c r="I728" s="18">
        <v>10000</v>
      </c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1.5" outlineLevel="6">
      <c r="A729" s="16" t="s">
        <v>447</v>
      </c>
      <c r="B729" s="17" t="s">
        <v>440</v>
      </c>
      <c r="C729" s="17" t="s">
        <v>100</v>
      </c>
      <c r="D729" s="17" t="s">
        <v>19</v>
      </c>
      <c r="E729" s="17" t="s">
        <v>20</v>
      </c>
      <c r="F729" s="17" t="s">
        <v>21</v>
      </c>
      <c r="G729" s="18">
        <f t="shared" ref="G729:I731" si="141">G730</f>
        <v>33948050.420000002</v>
      </c>
      <c r="H729" s="18">
        <f t="shared" si="141"/>
        <v>6476595.0800000001</v>
      </c>
      <c r="I729" s="18">
        <f t="shared" si="141"/>
        <v>3000000</v>
      </c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47.25" outlineLevel="6">
      <c r="A730" s="42" t="s">
        <v>448</v>
      </c>
      <c r="B730" s="17" t="s">
        <v>440</v>
      </c>
      <c r="C730" s="17" t="s">
        <v>100</v>
      </c>
      <c r="D730" s="17" t="s">
        <v>147</v>
      </c>
      <c r="E730" s="17" t="s">
        <v>20</v>
      </c>
      <c r="F730" s="17" t="s">
        <v>21</v>
      </c>
      <c r="G730" s="18">
        <f t="shared" si="141"/>
        <v>33948050.420000002</v>
      </c>
      <c r="H730" s="18">
        <f t="shared" si="141"/>
        <v>6476595.0800000001</v>
      </c>
      <c r="I730" s="18">
        <f t="shared" si="141"/>
        <v>3000000</v>
      </c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63" outlineLevel="6">
      <c r="A731" s="16" t="s">
        <v>441</v>
      </c>
      <c r="B731" s="17" t="s">
        <v>440</v>
      </c>
      <c r="C731" s="17" t="s">
        <v>100</v>
      </c>
      <c r="D731" s="17" t="s">
        <v>147</v>
      </c>
      <c r="E731" s="17" t="s">
        <v>442</v>
      </c>
      <c r="F731" s="17" t="s">
        <v>21</v>
      </c>
      <c r="G731" s="18">
        <f t="shared" si="141"/>
        <v>33948050.420000002</v>
      </c>
      <c r="H731" s="18">
        <f t="shared" si="141"/>
        <v>6476595.0800000001</v>
      </c>
      <c r="I731" s="18">
        <f t="shared" si="141"/>
        <v>3000000</v>
      </c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63" outlineLevel="6">
      <c r="A732" s="16" t="s">
        <v>443</v>
      </c>
      <c r="B732" s="17" t="s">
        <v>440</v>
      </c>
      <c r="C732" s="17" t="s">
        <v>100</v>
      </c>
      <c r="D732" s="17" t="s">
        <v>147</v>
      </c>
      <c r="E732" s="17" t="s">
        <v>444</v>
      </c>
      <c r="F732" s="17" t="s">
        <v>21</v>
      </c>
      <c r="G732" s="18">
        <f>G733+G736+G739</f>
        <v>33948050.420000002</v>
      </c>
      <c r="H732" s="18">
        <f>H733+H736+H739</f>
        <v>6476595.0800000001</v>
      </c>
      <c r="I732" s="18">
        <f>I733+I736+I739</f>
        <v>3000000</v>
      </c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47.25" outlineLevel="6">
      <c r="A733" s="16" t="s">
        <v>449</v>
      </c>
      <c r="B733" s="17" t="s">
        <v>440</v>
      </c>
      <c r="C733" s="17" t="s">
        <v>100</v>
      </c>
      <c r="D733" s="17" t="s">
        <v>147</v>
      </c>
      <c r="E733" s="17" t="s">
        <v>450</v>
      </c>
      <c r="F733" s="17" t="s">
        <v>21</v>
      </c>
      <c r="G733" s="18">
        <f t="shared" ref="G733:I734" si="142">G734</f>
        <v>3000000</v>
      </c>
      <c r="H733" s="18">
        <f t="shared" si="142"/>
        <v>3000000</v>
      </c>
      <c r="I733" s="18">
        <f t="shared" si="142"/>
        <v>3000000</v>
      </c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1.5" outlineLevel="6">
      <c r="A734" s="16" t="s">
        <v>36</v>
      </c>
      <c r="B734" s="17" t="s">
        <v>440</v>
      </c>
      <c r="C734" s="17" t="s">
        <v>100</v>
      </c>
      <c r="D734" s="17" t="s">
        <v>147</v>
      </c>
      <c r="E734" s="17" t="s">
        <v>450</v>
      </c>
      <c r="F734" s="17" t="s">
        <v>37</v>
      </c>
      <c r="G734" s="18">
        <f t="shared" si="142"/>
        <v>3000000</v>
      </c>
      <c r="H734" s="18">
        <f t="shared" si="142"/>
        <v>3000000</v>
      </c>
      <c r="I734" s="18">
        <f t="shared" si="142"/>
        <v>3000000</v>
      </c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1.5" outlineLevel="6">
      <c r="A735" s="16" t="s">
        <v>38</v>
      </c>
      <c r="B735" s="17" t="s">
        <v>440</v>
      </c>
      <c r="C735" s="17" t="s">
        <v>100</v>
      </c>
      <c r="D735" s="17" t="s">
        <v>147</v>
      </c>
      <c r="E735" s="17" t="s">
        <v>450</v>
      </c>
      <c r="F735" s="17" t="s">
        <v>39</v>
      </c>
      <c r="G735" s="18">
        <v>3000000</v>
      </c>
      <c r="H735" s="18">
        <v>3000000</v>
      </c>
      <c r="I735" s="18">
        <v>3000000</v>
      </c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1.5" outlineLevel="6">
      <c r="A736" s="24" t="s">
        <v>451</v>
      </c>
      <c r="B736" s="17" t="s">
        <v>440</v>
      </c>
      <c r="C736" s="17" t="s">
        <v>100</v>
      </c>
      <c r="D736" s="17" t="s">
        <v>147</v>
      </c>
      <c r="E736" s="26" t="s">
        <v>452</v>
      </c>
      <c r="F736" s="26" t="s">
        <v>21</v>
      </c>
      <c r="G736" s="41">
        <f t="shared" ref="G736:I737" si="143">G737</f>
        <v>30948050.420000002</v>
      </c>
      <c r="H736" s="41">
        <f t="shared" si="143"/>
        <v>0</v>
      </c>
      <c r="I736" s="41">
        <f t="shared" si="143"/>
        <v>0</v>
      </c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1.5" outlineLevel="6">
      <c r="A737" s="24" t="s">
        <v>36</v>
      </c>
      <c r="B737" s="17" t="s">
        <v>440</v>
      </c>
      <c r="C737" s="17" t="s">
        <v>100</v>
      </c>
      <c r="D737" s="17" t="s">
        <v>147</v>
      </c>
      <c r="E737" s="26" t="s">
        <v>452</v>
      </c>
      <c r="F737" s="26" t="s">
        <v>37</v>
      </c>
      <c r="G737" s="41">
        <f t="shared" si="143"/>
        <v>30948050.420000002</v>
      </c>
      <c r="H737" s="41">
        <f t="shared" si="143"/>
        <v>0</v>
      </c>
      <c r="I737" s="41">
        <f t="shared" si="143"/>
        <v>0</v>
      </c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1.5" outlineLevel="6">
      <c r="A738" s="24" t="s">
        <v>38</v>
      </c>
      <c r="B738" s="17" t="s">
        <v>440</v>
      </c>
      <c r="C738" s="17" t="s">
        <v>100</v>
      </c>
      <c r="D738" s="17" t="s">
        <v>147</v>
      </c>
      <c r="E738" s="26" t="s">
        <v>452</v>
      </c>
      <c r="F738" s="26" t="s">
        <v>39</v>
      </c>
      <c r="G738" s="41">
        <f>928441.51+30019608.91</f>
        <v>30948050.420000002</v>
      </c>
      <c r="H738" s="41">
        <v>0</v>
      </c>
      <c r="I738" s="41">
        <v>0</v>
      </c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63" outlineLevel="6">
      <c r="A739" s="24" t="s">
        <v>453</v>
      </c>
      <c r="B739" s="17" t="s">
        <v>440</v>
      </c>
      <c r="C739" s="17" t="s">
        <v>100</v>
      </c>
      <c r="D739" s="17" t="s">
        <v>147</v>
      </c>
      <c r="E739" s="26" t="s">
        <v>454</v>
      </c>
      <c r="F739" s="26" t="s">
        <v>21</v>
      </c>
      <c r="G739" s="41">
        <f t="shared" ref="G739:I740" si="144">G740</f>
        <v>0</v>
      </c>
      <c r="H739" s="41">
        <f t="shared" si="144"/>
        <v>3476595.08</v>
      </c>
      <c r="I739" s="41">
        <f t="shared" si="144"/>
        <v>0</v>
      </c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1.5" outlineLevel="6">
      <c r="A740" s="24" t="s">
        <v>36</v>
      </c>
      <c r="B740" s="17" t="s">
        <v>440</v>
      </c>
      <c r="C740" s="17" t="s">
        <v>100</v>
      </c>
      <c r="D740" s="17" t="s">
        <v>147</v>
      </c>
      <c r="E740" s="26" t="s">
        <v>454</v>
      </c>
      <c r="F740" s="26" t="s">
        <v>37</v>
      </c>
      <c r="G740" s="41">
        <f t="shared" si="144"/>
        <v>0</v>
      </c>
      <c r="H740" s="41">
        <f t="shared" si="144"/>
        <v>3476595.08</v>
      </c>
      <c r="I740" s="41">
        <f t="shared" si="144"/>
        <v>0</v>
      </c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1.5" outlineLevel="6">
      <c r="A741" s="24" t="s">
        <v>38</v>
      </c>
      <c r="B741" s="17" t="s">
        <v>440</v>
      </c>
      <c r="C741" s="17" t="s">
        <v>100</v>
      </c>
      <c r="D741" s="17" t="s">
        <v>147</v>
      </c>
      <c r="E741" s="26" t="s">
        <v>454</v>
      </c>
      <c r="F741" s="26" t="s">
        <v>39</v>
      </c>
      <c r="G741" s="41">
        <v>0</v>
      </c>
      <c r="H741" s="41">
        <f>104297.85+3372297.23</f>
        <v>3476595.08</v>
      </c>
      <c r="I741" s="41">
        <v>0</v>
      </c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63" outlineLevel="6">
      <c r="A742" s="12" t="s">
        <v>455</v>
      </c>
      <c r="B742" s="13" t="s">
        <v>456</v>
      </c>
      <c r="C742" s="13" t="s">
        <v>19</v>
      </c>
      <c r="D742" s="13" t="s">
        <v>19</v>
      </c>
      <c r="E742" s="13" t="s">
        <v>20</v>
      </c>
      <c r="F742" s="13" t="s">
        <v>21</v>
      </c>
      <c r="G742" s="14">
        <f>G743+G754+G773</f>
        <v>119937933.62</v>
      </c>
      <c r="H742" s="14">
        <f>H743+H754+H773</f>
        <v>130185796.83</v>
      </c>
      <c r="I742" s="14">
        <f>I743+I754+I773</f>
        <v>137006036.36000001</v>
      </c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outlineLevel="6">
      <c r="A743" s="16" t="s">
        <v>22</v>
      </c>
      <c r="B743" s="17" t="s">
        <v>456</v>
      </c>
      <c r="C743" s="17" t="s">
        <v>23</v>
      </c>
      <c r="D743" s="17" t="s">
        <v>19</v>
      </c>
      <c r="E743" s="17" t="s">
        <v>20</v>
      </c>
      <c r="F743" s="17" t="s">
        <v>21</v>
      </c>
      <c r="G743" s="18">
        <f t="shared" ref="G743:I746" si="145">G744</f>
        <v>51699700</v>
      </c>
      <c r="H743" s="18">
        <f t="shared" si="145"/>
        <v>53958001</v>
      </c>
      <c r="I743" s="18">
        <f t="shared" si="145"/>
        <v>59448099</v>
      </c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outlineLevel="6">
      <c r="A744" s="16" t="s">
        <v>213</v>
      </c>
      <c r="B744" s="17" t="s">
        <v>456</v>
      </c>
      <c r="C744" s="17" t="s">
        <v>23</v>
      </c>
      <c r="D744" s="17" t="s">
        <v>214</v>
      </c>
      <c r="E744" s="17" t="s">
        <v>20</v>
      </c>
      <c r="F744" s="17" t="s">
        <v>21</v>
      </c>
      <c r="G744" s="18">
        <f t="shared" si="145"/>
        <v>51699700</v>
      </c>
      <c r="H744" s="18">
        <f t="shared" si="145"/>
        <v>53958001</v>
      </c>
      <c r="I744" s="18">
        <f t="shared" si="145"/>
        <v>59448099</v>
      </c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1.5" outlineLevel="6">
      <c r="A745" s="16" t="s">
        <v>457</v>
      </c>
      <c r="B745" s="17" t="s">
        <v>456</v>
      </c>
      <c r="C745" s="17" t="s">
        <v>23</v>
      </c>
      <c r="D745" s="17" t="s">
        <v>214</v>
      </c>
      <c r="E745" s="17" t="s">
        <v>458</v>
      </c>
      <c r="F745" s="17" t="s">
        <v>21</v>
      </c>
      <c r="G745" s="18">
        <f t="shared" si="145"/>
        <v>51699700</v>
      </c>
      <c r="H745" s="18">
        <f t="shared" si="145"/>
        <v>53958001</v>
      </c>
      <c r="I745" s="18">
        <f t="shared" si="145"/>
        <v>59448099</v>
      </c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1.5" outlineLevel="6">
      <c r="A746" s="16" t="s">
        <v>459</v>
      </c>
      <c r="B746" s="17" t="s">
        <v>456</v>
      </c>
      <c r="C746" s="17" t="s">
        <v>23</v>
      </c>
      <c r="D746" s="17" t="s">
        <v>214</v>
      </c>
      <c r="E746" s="17" t="s">
        <v>460</v>
      </c>
      <c r="F746" s="17" t="s">
        <v>21</v>
      </c>
      <c r="G746" s="18">
        <f t="shared" si="145"/>
        <v>51699700</v>
      </c>
      <c r="H746" s="18">
        <f t="shared" si="145"/>
        <v>53958001</v>
      </c>
      <c r="I746" s="18">
        <f t="shared" si="145"/>
        <v>59448099</v>
      </c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1.5" outlineLevel="6">
      <c r="A747" s="16" t="s">
        <v>445</v>
      </c>
      <c r="B747" s="17" t="s">
        <v>456</v>
      </c>
      <c r="C747" s="17" t="s">
        <v>23</v>
      </c>
      <c r="D747" s="17" t="s">
        <v>214</v>
      </c>
      <c r="E747" s="17" t="s">
        <v>461</v>
      </c>
      <c r="F747" s="17" t="s">
        <v>21</v>
      </c>
      <c r="G747" s="20">
        <f>G748+G750+G752</f>
        <v>51699700</v>
      </c>
      <c r="H747" s="20">
        <f>H748+H750+H752</f>
        <v>53958001</v>
      </c>
      <c r="I747" s="20">
        <f>I748+I750+I752</f>
        <v>59448099</v>
      </c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78.75" outlineLevel="6">
      <c r="A748" s="16" t="s">
        <v>32</v>
      </c>
      <c r="B748" s="17" t="s">
        <v>456</v>
      </c>
      <c r="C748" s="17" t="s">
        <v>23</v>
      </c>
      <c r="D748" s="17" t="s">
        <v>214</v>
      </c>
      <c r="E748" s="17" t="s">
        <v>461</v>
      </c>
      <c r="F748" s="17" t="s">
        <v>33</v>
      </c>
      <c r="G748" s="20">
        <f>G749</f>
        <v>47129700</v>
      </c>
      <c r="H748" s="20">
        <f>H749</f>
        <v>49223901</v>
      </c>
      <c r="I748" s="20">
        <f>I749</f>
        <v>54623999</v>
      </c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outlineLevel="6">
      <c r="A749" s="16" t="s">
        <v>108</v>
      </c>
      <c r="B749" s="17" t="s">
        <v>456</v>
      </c>
      <c r="C749" s="17" t="s">
        <v>23</v>
      </c>
      <c r="D749" s="17" t="s">
        <v>214</v>
      </c>
      <c r="E749" s="17" t="s">
        <v>461</v>
      </c>
      <c r="F749" s="17" t="s">
        <v>109</v>
      </c>
      <c r="G749" s="20">
        <v>47129700</v>
      </c>
      <c r="H749" s="20">
        <v>49223901</v>
      </c>
      <c r="I749" s="20">
        <v>54623999</v>
      </c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1.5" outlineLevel="6">
      <c r="A750" s="16" t="s">
        <v>36</v>
      </c>
      <c r="B750" s="17" t="s">
        <v>456</v>
      </c>
      <c r="C750" s="17" t="s">
        <v>23</v>
      </c>
      <c r="D750" s="17" t="s">
        <v>214</v>
      </c>
      <c r="E750" s="17" t="s">
        <v>461</v>
      </c>
      <c r="F750" s="17" t="s">
        <v>37</v>
      </c>
      <c r="G750" s="20">
        <f>G751</f>
        <v>2540000</v>
      </c>
      <c r="H750" s="20">
        <f>H751</f>
        <v>2704100</v>
      </c>
      <c r="I750" s="20">
        <f>I751</f>
        <v>2794100</v>
      </c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1.5" outlineLevel="6">
      <c r="A751" s="16" t="s">
        <v>38</v>
      </c>
      <c r="B751" s="17" t="s">
        <v>456</v>
      </c>
      <c r="C751" s="17" t="s">
        <v>23</v>
      </c>
      <c r="D751" s="17" t="s">
        <v>214</v>
      </c>
      <c r="E751" s="17" t="s">
        <v>461</v>
      </c>
      <c r="F751" s="17" t="s">
        <v>39</v>
      </c>
      <c r="G751" s="20">
        <v>2540000</v>
      </c>
      <c r="H751" s="20">
        <v>2704100</v>
      </c>
      <c r="I751" s="20">
        <v>2794100</v>
      </c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outlineLevel="6">
      <c r="A752" s="16" t="s">
        <v>40</v>
      </c>
      <c r="B752" s="17" t="s">
        <v>456</v>
      </c>
      <c r="C752" s="17" t="s">
        <v>23</v>
      </c>
      <c r="D752" s="17" t="s">
        <v>214</v>
      </c>
      <c r="E752" s="17" t="s">
        <v>461</v>
      </c>
      <c r="F752" s="17" t="s">
        <v>41</v>
      </c>
      <c r="G752" s="20">
        <f>G753</f>
        <v>2030000</v>
      </c>
      <c r="H752" s="20">
        <f>H753</f>
        <v>2030000</v>
      </c>
      <c r="I752" s="20">
        <f>I753</f>
        <v>2030000</v>
      </c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outlineLevel="6">
      <c r="A753" s="16" t="s">
        <v>42</v>
      </c>
      <c r="B753" s="17" t="s">
        <v>456</v>
      </c>
      <c r="C753" s="17" t="s">
        <v>23</v>
      </c>
      <c r="D753" s="17" t="s">
        <v>214</v>
      </c>
      <c r="E753" s="17" t="s">
        <v>461</v>
      </c>
      <c r="F753" s="17" t="s">
        <v>43</v>
      </c>
      <c r="G753" s="20">
        <v>2030000</v>
      </c>
      <c r="H753" s="20">
        <v>2030000</v>
      </c>
      <c r="I753" s="20">
        <v>2030000</v>
      </c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outlineLevel="6">
      <c r="A754" s="16" t="s">
        <v>315</v>
      </c>
      <c r="B754" s="17" t="s">
        <v>456</v>
      </c>
      <c r="C754" s="17" t="s">
        <v>153</v>
      </c>
      <c r="D754" s="17" t="s">
        <v>19</v>
      </c>
      <c r="E754" s="17" t="s">
        <v>20</v>
      </c>
      <c r="F754" s="17" t="s">
        <v>21</v>
      </c>
      <c r="G754" s="20">
        <f>G755+G761</f>
        <v>40559412.969999999</v>
      </c>
      <c r="H754" s="20">
        <f>H755+H761</f>
        <v>39395900</v>
      </c>
      <c r="I754" s="20">
        <f>I755+I761</f>
        <v>41032600</v>
      </c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outlineLevel="6">
      <c r="A755" s="16" t="s">
        <v>327</v>
      </c>
      <c r="B755" s="17" t="s">
        <v>456</v>
      </c>
      <c r="C755" s="17" t="s">
        <v>153</v>
      </c>
      <c r="D755" s="17" t="s">
        <v>193</v>
      </c>
      <c r="E755" s="17" t="s">
        <v>20</v>
      </c>
      <c r="F755" s="17" t="s">
        <v>21</v>
      </c>
      <c r="G755" s="18">
        <f t="shared" ref="G755:I759" si="146">G756</f>
        <v>1343400</v>
      </c>
      <c r="H755" s="18">
        <f t="shared" si="146"/>
        <v>1637900</v>
      </c>
      <c r="I755" s="18">
        <f t="shared" si="146"/>
        <v>1584600</v>
      </c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47.25" outlineLevel="6">
      <c r="A756" s="16" t="s">
        <v>328</v>
      </c>
      <c r="B756" s="17" t="s">
        <v>456</v>
      </c>
      <c r="C756" s="17" t="s">
        <v>153</v>
      </c>
      <c r="D756" s="17" t="s">
        <v>193</v>
      </c>
      <c r="E756" s="17" t="s">
        <v>329</v>
      </c>
      <c r="F756" s="17" t="s">
        <v>21</v>
      </c>
      <c r="G756" s="18">
        <f t="shared" si="146"/>
        <v>1343400</v>
      </c>
      <c r="H756" s="18">
        <f t="shared" si="146"/>
        <v>1637900</v>
      </c>
      <c r="I756" s="18">
        <f t="shared" si="146"/>
        <v>1584600</v>
      </c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1.5" outlineLevel="6">
      <c r="A757" s="16" t="s">
        <v>330</v>
      </c>
      <c r="B757" s="17" t="s">
        <v>456</v>
      </c>
      <c r="C757" s="17" t="s">
        <v>153</v>
      </c>
      <c r="D757" s="17" t="s">
        <v>193</v>
      </c>
      <c r="E757" s="17" t="s">
        <v>331</v>
      </c>
      <c r="F757" s="17" t="s">
        <v>21</v>
      </c>
      <c r="G757" s="18">
        <f t="shared" si="146"/>
        <v>1343400</v>
      </c>
      <c r="H757" s="18">
        <f t="shared" si="146"/>
        <v>1637900</v>
      </c>
      <c r="I757" s="18">
        <f t="shared" si="146"/>
        <v>1584600</v>
      </c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1.5" outlineLevel="6">
      <c r="A758" s="16" t="s">
        <v>462</v>
      </c>
      <c r="B758" s="17" t="s">
        <v>456</v>
      </c>
      <c r="C758" s="17" t="s">
        <v>153</v>
      </c>
      <c r="D758" s="17" t="s">
        <v>193</v>
      </c>
      <c r="E758" s="17" t="s">
        <v>463</v>
      </c>
      <c r="F758" s="17" t="s">
        <v>21</v>
      </c>
      <c r="G758" s="18">
        <f t="shared" si="146"/>
        <v>1343400</v>
      </c>
      <c r="H758" s="18">
        <f t="shared" si="146"/>
        <v>1637900</v>
      </c>
      <c r="I758" s="18">
        <f t="shared" si="146"/>
        <v>1584600</v>
      </c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1.5" outlineLevel="6">
      <c r="A759" s="16" t="s">
        <v>36</v>
      </c>
      <c r="B759" s="17" t="s">
        <v>456</v>
      </c>
      <c r="C759" s="17" t="s">
        <v>153</v>
      </c>
      <c r="D759" s="17" t="s">
        <v>193</v>
      </c>
      <c r="E759" s="17" t="s">
        <v>463</v>
      </c>
      <c r="F759" s="17" t="s">
        <v>37</v>
      </c>
      <c r="G759" s="18">
        <f t="shared" si="146"/>
        <v>1343400</v>
      </c>
      <c r="H759" s="18">
        <f t="shared" si="146"/>
        <v>1637900</v>
      </c>
      <c r="I759" s="18">
        <f t="shared" si="146"/>
        <v>1584600</v>
      </c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1.5" outlineLevel="6">
      <c r="A760" s="16" t="s">
        <v>38</v>
      </c>
      <c r="B760" s="17" t="s">
        <v>456</v>
      </c>
      <c r="C760" s="17" t="s">
        <v>153</v>
      </c>
      <c r="D760" s="17" t="s">
        <v>193</v>
      </c>
      <c r="E760" s="17" t="s">
        <v>463</v>
      </c>
      <c r="F760" s="17" t="s">
        <v>39</v>
      </c>
      <c r="G760" s="18">
        <v>1343400</v>
      </c>
      <c r="H760" s="18">
        <v>1637900</v>
      </c>
      <c r="I760" s="18">
        <f>1544600+40000</f>
        <v>1584600</v>
      </c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outlineLevel="6">
      <c r="A761" s="16" t="s">
        <v>464</v>
      </c>
      <c r="B761" s="17" t="s">
        <v>456</v>
      </c>
      <c r="C761" s="17" t="s">
        <v>153</v>
      </c>
      <c r="D761" s="17" t="s">
        <v>132</v>
      </c>
      <c r="E761" s="17" t="s">
        <v>20</v>
      </c>
      <c r="F761" s="17" t="s">
        <v>21</v>
      </c>
      <c r="G761" s="20">
        <f t="shared" ref="G761:I762" si="147">G762</f>
        <v>39216012.969999999</v>
      </c>
      <c r="H761" s="20">
        <f t="shared" si="147"/>
        <v>37758000</v>
      </c>
      <c r="I761" s="20">
        <f t="shared" si="147"/>
        <v>39448000</v>
      </c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47.25" outlineLevel="6">
      <c r="A762" s="16" t="s">
        <v>328</v>
      </c>
      <c r="B762" s="17" t="s">
        <v>456</v>
      </c>
      <c r="C762" s="17" t="s">
        <v>153</v>
      </c>
      <c r="D762" s="17" t="s">
        <v>132</v>
      </c>
      <c r="E762" s="17" t="s">
        <v>329</v>
      </c>
      <c r="F762" s="17" t="s">
        <v>21</v>
      </c>
      <c r="G762" s="20">
        <f t="shared" si="147"/>
        <v>39216012.969999999</v>
      </c>
      <c r="H762" s="20">
        <f t="shared" si="147"/>
        <v>37758000</v>
      </c>
      <c r="I762" s="20">
        <f t="shared" si="147"/>
        <v>39448000</v>
      </c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1.5" outlineLevel="6">
      <c r="A763" s="16" t="s">
        <v>465</v>
      </c>
      <c r="B763" s="17" t="s">
        <v>456</v>
      </c>
      <c r="C763" s="17" t="s">
        <v>153</v>
      </c>
      <c r="D763" s="17" t="s">
        <v>132</v>
      </c>
      <c r="E763" s="17" t="s">
        <v>466</v>
      </c>
      <c r="F763" s="17" t="s">
        <v>21</v>
      </c>
      <c r="G763" s="20">
        <f>G764+G767+G770</f>
        <v>39216012.969999999</v>
      </c>
      <c r="H763" s="20">
        <f>H764+H767+H770</f>
        <v>37758000</v>
      </c>
      <c r="I763" s="20">
        <f>I764+I767+I770</f>
        <v>39448000</v>
      </c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1.5" outlineLevel="6">
      <c r="A764" s="52" t="s">
        <v>467</v>
      </c>
      <c r="B764" s="53" t="s">
        <v>456</v>
      </c>
      <c r="C764" s="53" t="s">
        <v>153</v>
      </c>
      <c r="D764" s="53" t="s">
        <v>132</v>
      </c>
      <c r="E764" s="53" t="s">
        <v>468</v>
      </c>
      <c r="F764" s="53" t="s">
        <v>21</v>
      </c>
      <c r="G764" s="55">
        <f t="shared" ref="G764:I765" si="148">G765</f>
        <v>21716012.969999999</v>
      </c>
      <c r="H764" s="18">
        <f t="shared" si="148"/>
        <v>25258000</v>
      </c>
      <c r="I764" s="18">
        <f t="shared" si="148"/>
        <v>25948000</v>
      </c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1.5" outlineLevel="6">
      <c r="A765" s="52" t="s">
        <v>36</v>
      </c>
      <c r="B765" s="53" t="s">
        <v>456</v>
      </c>
      <c r="C765" s="53" t="s">
        <v>153</v>
      </c>
      <c r="D765" s="53" t="s">
        <v>132</v>
      </c>
      <c r="E765" s="53" t="s">
        <v>468</v>
      </c>
      <c r="F765" s="53" t="s">
        <v>37</v>
      </c>
      <c r="G765" s="55">
        <f t="shared" si="148"/>
        <v>21716012.969999999</v>
      </c>
      <c r="H765" s="18">
        <f t="shared" si="148"/>
        <v>25258000</v>
      </c>
      <c r="I765" s="18">
        <f t="shared" si="148"/>
        <v>25948000</v>
      </c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1.5" outlineLevel="6">
      <c r="A766" s="52" t="s">
        <v>38</v>
      </c>
      <c r="B766" s="53" t="s">
        <v>456</v>
      </c>
      <c r="C766" s="53" t="s">
        <v>153</v>
      </c>
      <c r="D766" s="53" t="s">
        <v>132</v>
      </c>
      <c r="E766" s="53" t="s">
        <v>468</v>
      </c>
      <c r="F766" s="53" t="s">
        <v>39</v>
      </c>
      <c r="G766" s="55">
        <f>21073000-2500000+3143012.97</f>
        <v>21716012.969999999</v>
      </c>
      <c r="H766" s="18">
        <f>27758000-2500000</f>
        <v>25258000</v>
      </c>
      <c r="I766" s="18">
        <f>28488000-2500000-40000</f>
        <v>25948000</v>
      </c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1.5" outlineLevel="6">
      <c r="A767" s="46" t="s">
        <v>469</v>
      </c>
      <c r="B767" s="17" t="s">
        <v>456</v>
      </c>
      <c r="C767" s="17" t="s">
        <v>153</v>
      </c>
      <c r="D767" s="17" t="s">
        <v>132</v>
      </c>
      <c r="E767" s="17" t="s">
        <v>470</v>
      </c>
      <c r="F767" s="17" t="s">
        <v>21</v>
      </c>
      <c r="G767" s="18">
        <f t="shared" ref="G767:I768" si="149">G768</f>
        <v>12500000</v>
      </c>
      <c r="H767" s="18">
        <f t="shared" si="149"/>
        <v>7500000</v>
      </c>
      <c r="I767" s="18">
        <f t="shared" si="149"/>
        <v>8500000</v>
      </c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1.5" outlineLevel="6">
      <c r="A768" s="16" t="s">
        <v>36</v>
      </c>
      <c r="B768" s="17" t="s">
        <v>456</v>
      </c>
      <c r="C768" s="17" t="s">
        <v>153</v>
      </c>
      <c r="D768" s="17" t="s">
        <v>132</v>
      </c>
      <c r="E768" s="17" t="s">
        <v>470</v>
      </c>
      <c r="F768" s="17" t="s">
        <v>37</v>
      </c>
      <c r="G768" s="18">
        <f t="shared" si="149"/>
        <v>12500000</v>
      </c>
      <c r="H768" s="18">
        <f t="shared" si="149"/>
        <v>7500000</v>
      </c>
      <c r="I768" s="18">
        <f t="shared" si="149"/>
        <v>8500000</v>
      </c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1.5" outlineLevel="6">
      <c r="A769" s="16" t="s">
        <v>38</v>
      </c>
      <c r="B769" s="17" t="s">
        <v>456</v>
      </c>
      <c r="C769" s="17" t="s">
        <v>153</v>
      </c>
      <c r="D769" s="17" t="s">
        <v>132</v>
      </c>
      <c r="E769" s="17" t="s">
        <v>470</v>
      </c>
      <c r="F769" s="17" t="s">
        <v>39</v>
      </c>
      <c r="G769" s="18">
        <f>15000000-2500000</f>
        <v>12500000</v>
      </c>
      <c r="H769" s="18">
        <f>10000000-2500000</f>
        <v>7500000</v>
      </c>
      <c r="I769" s="18">
        <f>11000000-2500000</f>
        <v>8500000</v>
      </c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78.75" outlineLevel="6">
      <c r="A770" s="47" t="s">
        <v>471</v>
      </c>
      <c r="B770" s="17" t="s">
        <v>456</v>
      </c>
      <c r="C770" s="17" t="s">
        <v>153</v>
      </c>
      <c r="D770" s="17" t="s">
        <v>132</v>
      </c>
      <c r="E770" s="32" t="s">
        <v>472</v>
      </c>
      <c r="F770" s="32" t="s">
        <v>21</v>
      </c>
      <c r="G770" s="39">
        <f t="shared" ref="G770:I771" si="150">G771</f>
        <v>5000000</v>
      </c>
      <c r="H770" s="39">
        <f t="shared" si="150"/>
        <v>5000000</v>
      </c>
      <c r="I770" s="39">
        <f t="shared" si="150"/>
        <v>5000000</v>
      </c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1.5" outlineLevel="6">
      <c r="A771" s="35" t="s">
        <v>473</v>
      </c>
      <c r="B771" s="17" t="s">
        <v>456</v>
      </c>
      <c r="C771" s="17" t="s">
        <v>153</v>
      </c>
      <c r="D771" s="17" t="s">
        <v>132</v>
      </c>
      <c r="E771" s="32" t="s">
        <v>472</v>
      </c>
      <c r="F771" s="32" t="s">
        <v>37</v>
      </c>
      <c r="G771" s="39">
        <f t="shared" si="150"/>
        <v>5000000</v>
      </c>
      <c r="H771" s="39">
        <f t="shared" si="150"/>
        <v>5000000</v>
      </c>
      <c r="I771" s="39">
        <f t="shared" si="150"/>
        <v>5000000</v>
      </c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1.5" outlineLevel="6">
      <c r="A772" s="35" t="s">
        <v>38</v>
      </c>
      <c r="B772" s="17" t="s">
        <v>456</v>
      </c>
      <c r="C772" s="17" t="s">
        <v>153</v>
      </c>
      <c r="D772" s="17" t="s">
        <v>132</v>
      </c>
      <c r="E772" s="32" t="s">
        <v>472</v>
      </c>
      <c r="F772" s="32" t="s">
        <v>39</v>
      </c>
      <c r="G772" s="39">
        <v>5000000</v>
      </c>
      <c r="H772" s="33">
        <v>5000000</v>
      </c>
      <c r="I772" s="33">
        <v>5000000</v>
      </c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outlineLevel="6">
      <c r="A773" s="16" t="s">
        <v>173</v>
      </c>
      <c r="B773" s="17" t="s">
        <v>456</v>
      </c>
      <c r="C773" s="17" t="s">
        <v>174</v>
      </c>
      <c r="D773" s="17" t="s">
        <v>19</v>
      </c>
      <c r="E773" s="17" t="s">
        <v>20</v>
      </c>
      <c r="F773" s="17" t="s">
        <v>21</v>
      </c>
      <c r="G773" s="20">
        <f>G774</f>
        <v>27678820.649999999</v>
      </c>
      <c r="H773" s="20">
        <f>H774</f>
        <v>36831895.829999998</v>
      </c>
      <c r="I773" s="20">
        <f>I774</f>
        <v>36525337.359999999</v>
      </c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outlineLevel="6">
      <c r="A774" s="30" t="s">
        <v>175</v>
      </c>
      <c r="B774" s="17" t="s">
        <v>456</v>
      </c>
      <c r="C774" s="17" t="s">
        <v>174</v>
      </c>
      <c r="D774" s="17" t="s">
        <v>100</v>
      </c>
      <c r="E774" s="17" t="s">
        <v>20</v>
      </c>
      <c r="F774" s="17" t="s">
        <v>21</v>
      </c>
      <c r="G774" s="20">
        <f>G775+G783</f>
        <v>27678820.649999999</v>
      </c>
      <c r="H774" s="20">
        <f>H775+H783</f>
        <v>36831895.829999998</v>
      </c>
      <c r="I774" s="20">
        <f>I775+I783</f>
        <v>36525337.359999999</v>
      </c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47.25" outlineLevel="6">
      <c r="A775" s="16" t="s">
        <v>474</v>
      </c>
      <c r="B775" s="17" t="s">
        <v>456</v>
      </c>
      <c r="C775" s="17" t="s">
        <v>174</v>
      </c>
      <c r="D775" s="17" t="s">
        <v>100</v>
      </c>
      <c r="E775" s="17" t="s">
        <v>475</v>
      </c>
      <c r="F775" s="17" t="s">
        <v>21</v>
      </c>
      <c r="G775" s="20">
        <f t="shared" ref="G775:I778" si="151">G776</f>
        <v>7315397.6400000006</v>
      </c>
      <c r="H775" s="20">
        <f t="shared" si="151"/>
        <v>27969181.349999998</v>
      </c>
      <c r="I775" s="20">
        <f t="shared" si="151"/>
        <v>27661082.379999999</v>
      </c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47.25" outlineLevel="6">
      <c r="A776" s="16" t="s">
        <v>476</v>
      </c>
      <c r="B776" s="17" t="s">
        <v>456</v>
      </c>
      <c r="C776" s="17" t="s">
        <v>174</v>
      </c>
      <c r="D776" s="17" t="s">
        <v>100</v>
      </c>
      <c r="E776" s="17" t="s">
        <v>477</v>
      </c>
      <c r="F776" s="17" t="s">
        <v>21</v>
      </c>
      <c r="G776" s="20">
        <f>G777+G780</f>
        <v>7315397.6400000006</v>
      </c>
      <c r="H776" s="20">
        <f t="shared" ref="H776:I776" si="152">H777+H780</f>
        <v>27969181.349999998</v>
      </c>
      <c r="I776" s="20">
        <f t="shared" si="152"/>
        <v>27661082.379999999</v>
      </c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1.5" outlineLevel="6">
      <c r="A777" s="30" t="s">
        <v>478</v>
      </c>
      <c r="B777" s="17" t="s">
        <v>456</v>
      </c>
      <c r="C777" s="17" t="s">
        <v>174</v>
      </c>
      <c r="D777" s="17" t="s">
        <v>100</v>
      </c>
      <c r="E777" s="17" t="s">
        <v>479</v>
      </c>
      <c r="F777" s="17" t="s">
        <v>21</v>
      </c>
      <c r="G777" s="20">
        <f t="shared" si="151"/>
        <v>0</v>
      </c>
      <c r="H777" s="20">
        <f t="shared" si="151"/>
        <v>20512078.809999999</v>
      </c>
      <c r="I777" s="20">
        <f t="shared" si="151"/>
        <v>20512078.809999999</v>
      </c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1.5" outlineLevel="6">
      <c r="A778" s="16" t="s">
        <v>36</v>
      </c>
      <c r="B778" s="17" t="s">
        <v>456</v>
      </c>
      <c r="C778" s="17" t="s">
        <v>174</v>
      </c>
      <c r="D778" s="17" t="s">
        <v>100</v>
      </c>
      <c r="E778" s="17" t="s">
        <v>479</v>
      </c>
      <c r="F778" s="17" t="s">
        <v>37</v>
      </c>
      <c r="G778" s="20">
        <f t="shared" si="151"/>
        <v>0</v>
      </c>
      <c r="H778" s="20">
        <f t="shared" si="151"/>
        <v>20512078.809999999</v>
      </c>
      <c r="I778" s="20">
        <f t="shared" si="151"/>
        <v>20512078.809999999</v>
      </c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1.5" outlineLevel="6">
      <c r="A779" s="16" t="s">
        <v>38</v>
      </c>
      <c r="B779" s="17" t="s">
        <v>456</v>
      </c>
      <c r="C779" s="17" t="s">
        <v>174</v>
      </c>
      <c r="D779" s="17" t="s">
        <v>100</v>
      </c>
      <c r="E779" s="17" t="s">
        <v>479</v>
      </c>
      <c r="F779" s="17" t="s">
        <v>39</v>
      </c>
      <c r="G779" s="20">
        <v>0</v>
      </c>
      <c r="H779" s="20">
        <f>615362.36+19896716.45</f>
        <v>20512078.809999999</v>
      </c>
      <c r="I779" s="20">
        <f>615362.36+19896716.45</f>
        <v>20512078.809999999</v>
      </c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1.5" outlineLevel="6">
      <c r="A780" s="63" t="s">
        <v>492</v>
      </c>
      <c r="B780" s="53" t="s">
        <v>456</v>
      </c>
      <c r="C780" s="53" t="s">
        <v>174</v>
      </c>
      <c r="D780" s="53" t="s">
        <v>100</v>
      </c>
      <c r="E780" s="65" t="s">
        <v>493</v>
      </c>
      <c r="F780" s="65" t="s">
        <v>21</v>
      </c>
      <c r="G780" s="66">
        <f>G781</f>
        <v>7315397.6400000006</v>
      </c>
      <c r="H780" s="66">
        <f t="shared" ref="H780:I781" si="153">H781</f>
        <v>7457102.5399999991</v>
      </c>
      <c r="I780" s="66">
        <f t="shared" si="153"/>
        <v>7149003.5699999994</v>
      </c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1.5" outlineLevel="6">
      <c r="A781" s="62" t="s">
        <v>36</v>
      </c>
      <c r="B781" s="53" t="s">
        <v>456</v>
      </c>
      <c r="C781" s="53" t="s">
        <v>174</v>
      </c>
      <c r="D781" s="53" t="s">
        <v>100</v>
      </c>
      <c r="E781" s="65" t="s">
        <v>493</v>
      </c>
      <c r="F781" s="64" t="s">
        <v>37</v>
      </c>
      <c r="G781" s="66">
        <f>G782</f>
        <v>7315397.6400000006</v>
      </c>
      <c r="H781" s="66">
        <f t="shared" si="153"/>
        <v>7457102.5399999991</v>
      </c>
      <c r="I781" s="66">
        <f t="shared" si="153"/>
        <v>7149003.5699999994</v>
      </c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1.5" outlineLevel="6">
      <c r="A782" s="62" t="s">
        <v>38</v>
      </c>
      <c r="B782" s="53" t="s">
        <v>456</v>
      </c>
      <c r="C782" s="53" t="s">
        <v>174</v>
      </c>
      <c r="D782" s="53" t="s">
        <v>100</v>
      </c>
      <c r="E782" s="65" t="s">
        <v>493</v>
      </c>
      <c r="F782" s="64" t="s">
        <v>39</v>
      </c>
      <c r="G782" s="66">
        <f>7278820.65+36576.99</f>
        <v>7315397.6400000006</v>
      </c>
      <c r="H782" s="66">
        <f>7419817.02+37285.52</f>
        <v>7457102.5399999991</v>
      </c>
      <c r="I782" s="66">
        <f>7113258.55+35745.02</f>
        <v>7149003.5699999994</v>
      </c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1.5" outlineLevel="6">
      <c r="A783" s="16" t="s">
        <v>457</v>
      </c>
      <c r="B783" s="17" t="s">
        <v>456</v>
      </c>
      <c r="C783" s="17" t="s">
        <v>174</v>
      </c>
      <c r="D783" s="17" t="s">
        <v>100</v>
      </c>
      <c r="E783" s="17" t="s">
        <v>458</v>
      </c>
      <c r="F783" s="17" t="s">
        <v>21</v>
      </c>
      <c r="G783" s="20">
        <f>G784</f>
        <v>20363423.009999998</v>
      </c>
      <c r="H783" s="20">
        <f>H784</f>
        <v>8862714.4800000004</v>
      </c>
      <c r="I783" s="20">
        <f>I784</f>
        <v>8864254.9800000004</v>
      </c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1.5" outlineLevel="6">
      <c r="A784" s="16" t="s">
        <v>459</v>
      </c>
      <c r="B784" s="17" t="s">
        <v>456</v>
      </c>
      <c r="C784" s="17" t="s">
        <v>174</v>
      </c>
      <c r="D784" s="17" t="s">
        <v>100</v>
      </c>
      <c r="E784" s="17" t="s">
        <v>460</v>
      </c>
      <c r="F784" s="17" t="s">
        <v>21</v>
      </c>
      <c r="G784" s="20">
        <f>G785+G788</f>
        <v>20363423.009999998</v>
      </c>
      <c r="H784" s="20">
        <f>H785+H788</f>
        <v>8862714.4800000004</v>
      </c>
      <c r="I784" s="20">
        <f>I785+I788</f>
        <v>8864254.9800000004</v>
      </c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outlineLevel="6">
      <c r="A785" s="52" t="s">
        <v>480</v>
      </c>
      <c r="B785" s="53" t="s">
        <v>456</v>
      </c>
      <c r="C785" s="53" t="s">
        <v>174</v>
      </c>
      <c r="D785" s="53" t="s">
        <v>100</v>
      </c>
      <c r="E785" s="53" t="s">
        <v>481</v>
      </c>
      <c r="F785" s="53" t="s">
        <v>21</v>
      </c>
      <c r="G785" s="56">
        <f t="shared" ref="G785:I786" si="154">G786</f>
        <v>15363423.01</v>
      </c>
      <c r="H785" s="56">
        <f t="shared" si="154"/>
        <v>3862714.48</v>
      </c>
      <c r="I785" s="56">
        <f t="shared" si="154"/>
        <v>3864254.98</v>
      </c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1.5" outlineLevel="6">
      <c r="A786" s="52" t="s">
        <v>36</v>
      </c>
      <c r="B786" s="53" t="s">
        <v>456</v>
      </c>
      <c r="C786" s="53" t="s">
        <v>174</v>
      </c>
      <c r="D786" s="53" t="s">
        <v>100</v>
      </c>
      <c r="E786" s="53" t="s">
        <v>481</v>
      </c>
      <c r="F786" s="53" t="s">
        <v>37</v>
      </c>
      <c r="G786" s="56">
        <f t="shared" si="154"/>
        <v>15363423.01</v>
      </c>
      <c r="H786" s="56">
        <f t="shared" si="154"/>
        <v>3862714.48</v>
      </c>
      <c r="I786" s="56">
        <f t="shared" si="154"/>
        <v>3864254.98</v>
      </c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1.5" outlineLevel="6">
      <c r="A787" s="52" t="s">
        <v>38</v>
      </c>
      <c r="B787" s="53" t="s">
        <v>456</v>
      </c>
      <c r="C787" s="53" t="s">
        <v>174</v>
      </c>
      <c r="D787" s="53" t="s">
        <v>100</v>
      </c>
      <c r="E787" s="53" t="s">
        <v>481</v>
      </c>
      <c r="F787" s="53" t="s">
        <v>39</v>
      </c>
      <c r="G787" s="56">
        <f>3900000-36576.99+11500000</f>
        <v>15363423.01</v>
      </c>
      <c r="H787" s="56">
        <f>3900000-37285.52</f>
        <v>3862714.48</v>
      </c>
      <c r="I787" s="56">
        <f>3900000-35745.02</f>
        <v>3864254.98</v>
      </c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outlineLevel="6">
      <c r="A788" s="16" t="s">
        <v>482</v>
      </c>
      <c r="B788" s="17" t="s">
        <v>456</v>
      </c>
      <c r="C788" s="17" t="s">
        <v>174</v>
      </c>
      <c r="D788" s="17" t="s">
        <v>100</v>
      </c>
      <c r="E788" s="17" t="s">
        <v>483</v>
      </c>
      <c r="F788" s="17" t="s">
        <v>21</v>
      </c>
      <c r="G788" s="18">
        <f t="shared" ref="G788:I789" si="155">G789</f>
        <v>5000000</v>
      </c>
      <c r="H788" s="18">
        <f t="shared" si="155"/>
        <v>5000000</v>
      </c>
      <c r="I788" s="18">
        <f t="shared" si="155"/>
        <v>5000000</v>
      </c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1.5" outlineLevel="6">
      <c r="A789" s="16" t="s">
        <v>36</v>
      </c>
      <c r="B789" s="17" t="s">
        <v>456</v>
      </c>
      <c r="C789" s="17" t="s">
        <v>174</v>
      </c>
      <c r="D789" s="17" t="s">
        <v>100</v>
      </c>
      <c r="E789" s="17" t="s">
        <v>483</v>
      </c>
      <c r="F789" s="17" t="s">
        <v>37</v>
      </c>
      <c r="G789" s="18">
        <f t="shared" si="155"/>
        <v>5000000</v>
      </c>
      <c r="H789" s="18">
        <f t="shared" si="155"/>
        <v>5000000</v>
      </c>
      <c r="I789" s="18">
        <f t="shared" si="155"/>
        <v>5000000</v>
      </c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1.5" outlineLevel="6">
      <c r="A790" s="16" t="s">
        <v>38</v>
      </c>
      <c r="B790" s="17" t="s">
        <v>456</v>
      </c>
      <c r="C790" s="17" t="s">
        <v>174</v>
      </c>
      <c r="D790" s="17" t="s">
        <v>100</v>
      </c>
      <c r="E790" s="17" t="s">
        <v>483</v>
      </c>
      <c r="F790" s="17" t="s">
        <v>39</v>
      </c>
      <c r="G790" s="18">
        <v>5000000</v>
      </c>
      <c r="H790" s="18">
        <v>5000000</v>
      </c>
      <c r="I790" s="18">
        <v>5000000</v>
      </c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23.25" customHeight="1">
      <c r="A791" s="148" t="s">
        <v>484</v>
      </c>
      <c r="B791" s="148"/>
      <c r="C791" s="148"/>
      <c r="D791" s="148"/>
      <c r="E791" s="148"/>
      <c r="F791" s="148"/>
      <c r="G791" s="48">
        <f>G18+G30+G209+G312+G325+G342+G355+G717+G742</f>
        <v>2162146386.8600001</v>
      </c>
      <c r="H791" s="48">
        <f>H18+H30+H209+H312+H325+H342+H355+H717+H742</f>
        <v>2050959774.6299999</v>
      </c>
      <c r="I791" s="48">
        <f>I18+I30+I209+I312+I325+I342+I355+I717+I742</f>
        <v>2782138265.3499999</v>
      </c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>
      <c r="A792" s="3"/>
      <c r="B792" s="3"/>
      <c r="C792" s="3"/>
      <c r="D792" s="3"/>
      <c r="E792" s="3"/>
      <c r="F792" s="3"/>
      <c r="G792" s="49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customHeight="1">
      <c r="A793" s="3"/>
      <c r="B793" s="3"/>
      <c r="C793" s="3"/>
      <c r="D793" s="3"/>
      <c r="E793" s="3"/>
      <c r="F793" s="3"/>
      <c r="G793" s="49"/>
      <c r="H793" s="50"/>
      <c r="I793" s="50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>
      <c r="A794" s="3"/>
      <c r="B794" s="3"/>
      <c r="C794" s="3"/>
      <c r="D794" s="3"/>
      <c r="E794" s="3"/>
      <c r="F794" s="3"/>
      <c r="G794" s="49"/>
      <c r="I794" s="50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>
      <c r="A795" s="3"/>
      <c r="B795" s="3"/>
      <c r="C795" s="3"/>
      <c r="D795" s="3"/>
      <c r="E795" s="3"/>
      <c r="F795" s="3"/>
      <c r="G795" s="5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>
      <c r="A796" s="3"/>
      <c r="B796" s="3"/>
      <c r="C796" s="3"/>
      <c r="D796" s="3"/>
      <c r="E796" s="3"/>
      <c r="F796" s="3"/>
      <c r="G796" s="49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>
      <c r="A797" s="3"/>
      <c r="B797" s="3"/>
      <c r="C797" s="3"/>
      <c r="D797" s="3"/>
      <c r="E797" s="3"/>
      <c r="F797" s="3"/>
      <c r="G797" s="49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>
      <c r="A798" s="3"/>
      <c r="B798" s="3"/>
      <c r="C798" s="3"/>
      <c r="D798" s="3"/>
      <c r="E798" s="3"/>
      <c r="F798" s="3"/>
      <c r="G798" s="49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>
      <c r="A799" s="3"/>
      <c r="B799" s="3"/>
      <c r="C799" s="3"/>
      <c r="D799" s="3"/>
      <c r="E799" s="3"/>
      <c r="F799" s="3"/>
      <c r="G799" s="49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>
      <c r="A800" s="3"/>
      <c r="B800" s="3"/>
      <c r="C800" s="3"/>
      <c r="D800" s="3"/>
      <c r="E800" s="3"/>
      <c r="F800" s="3"/>
      <c r="G800" s="49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>
      <c r="A801" s="3"/>
      <c r="B801" s="3"/>
      <c r="C801" s="3"/>
      <c r="D801" s="3"/>
      <c r="E801" s="3"/>
      <c r="F801" s="3"/>
      <c r="G801" s="49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>
      <c r="A802" s="3"/>
      <c r="B802" s="3"/>
      <c r="C802" s="3"/>
      <c r="D802" s="50"/>
      <c r="E802" s="3"/>
      <c r="F802" s="3"/>
      <c r="G802" s="49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>
      <c r="A803" s="3"/>
      <c r="B803" s="3"/>
      <c r="C803" s="3"/>
      <c r="D803" s="3"/>
      <c r="E803" s="3"/>
      <c r="F803" s="3"/>
      <c r="G803" s="49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>
      <c r="A804" s="3"/>
      <c r="B804" s="3"/>
      <c r="C804" s="3"/>
      <c r="D804" s="3"/>
      <c r="E804" s="3"/>
      <c r="F804" s="3"/>
      <c r="G804" s="49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>
      <c r="A805" s="3"/>
      <c r="B805" s="3"/>
      <c r="C805" s="3"/>
      <c r="D805" s="3"/>
      <c r="E805" s="3"/>
      <c r="F805" s="3"/>
      <c r="G805" s="49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>
      <c r="A806" s="3"/>
      <c r="B806" s="3"/>
      <c r="C806" s="3"/>
      <c r="D806" s="3"/>
      <c r="E806" s="3"/>
      <c r="F806" s="3"/>
      <c r="G806" s="49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>
      <c r="A807" s="3"/>
      <c r="B807" s="3"/>
      <c r="C807" s="3"/>
      <c r="D807" s="3"/>
      <c r="E807" s="50"/>
      <c r="F807" s="3"/>
      <c r="G807" s="49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>
      <c r="A808" s="3"/>
      <c r="B808" s="3"/>
      <c r="C808" s="3"/>
      <c r="D808" s="3"/>
      <c r="E808" s="3"/>
      <c r="F808" s="3"/>
      <c r="G808" s="49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>
      <c r="A809" s="3"/>
      <c r="B809" s="3"/>
      <c r="C809" s="3"/>
      <c r="D809" s="3"/>
      <c r="E809" s="3"/>
      <c r="F809" s="3"/>
      <c r="G809" s="49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>
      <c r="A810" s="3"/>
      <c r="B810" s="3"/>
      <c r="C810" s="3"/>
      <c r="D810" s="3"/>
      <c r="E810" s="3"/>
      <c r="F810" s="3"/>
      <c r="G810" s="49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>
      <c r="A811" s="3"/>
      <c r="B811" s="3"/>
      <c r="C811" s="3"/>
      <c r="D811" s="3"/>
      <c r="E811" s="3"/>
      <c r="F811" s="3"/>
      <c r="G811" s="49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>
      <c r="A812" s="3"/>
      <c r="B812" s="3"/>
      <c r="C812" s="3"/>
      <c r="D812" s="3"/>
      <c r="E812" s="3"/>
      <c r="F812" s="3"/>
      <c r="G812" s="49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>
      <c r="A813" s="3"/>
      <c r="B813" s="3"/>
      <c r="C813" s="3"/>
      <c r="D813" s="3"/>
      <c r="E813" s="3"/>
      <c r="F813" s="3"/>
      <c r="G813" s="49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>
      <c r="A814" s="3"/>
      <c r="B814" s="3"/>
      <c r="C814" s="3"/>
      <c r="D814" s="3"/>
      <c r="E814" s="3"/>
      <c r="F814" s="3"/>
      <c r="G814" s="49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>
      <c r="A815" s="3"/>
      <c r="B815" s="3"/>
      <c r="C815" s="3"/>
      <c r="D815" s="3"/>
      <c r="E815" s="3"/>
      <c r="F815" s="3"/>
      <c r="G815" s="49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>
      <c r="A816" s="3"/>
      <c r="B816" s="3"/>
      <c r="C816" s="3"/>
      <c r="D816" s="3"/>
      <c r="E816" s="3"/>
      <c r="F816" s="3"/>
      <c r="G816" s="49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>
      <c r="A817" s="3"/>
      <c r="B817" s="3"/>
      <c r="C817" s="3"/>
      <c r="D817" s="3"/>
      <c r="E817" s="3"/>
      <c r="F817" s="3"/>
      <c r="G817" s="49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>
      <c r="A818" s="3"/>
      <c r="B818" s="3"/>
      <c r="C818" s="3"/>
      <c r="D818" s="3"/>
      <c r="E818" s="3"/>
      <c r="F818" s="3"/>
      <c r="G818" s="49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>
      <c r="A819" s="3"/>
      <c r="B819" s="3"/>
      <c r="C819" s="3"/>
      <c r="D819" s="3"/>
      <c r="E819" s="3"/>
      <c r="F819" s="3"/>
      <c r="G819" s="49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>
      <c r="A820" s="3"/>
      <c r="B820" s="3"/>
      <c r="C820" s="3"/>
      <c r="D820" s="3"/>
      <c r="E820" s="3"/>
      <c r="F820" s="3"/>
      <c r="G820" s="49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>
      <c r="A821" s="3"/>
      <c r="B821" s="3"/>
      <c r="C821" s="3"/>
      <c r="D821" s="3"/>
      <c r="E821" s="3"/>
      <c r="F821" s="3"/>
      <c r="G821" s="49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>
      <c r="A822" s="3"/>
      <c r="B822" s="3"/>
      <c r="C822" s="3"/>
      <c r="D822" s="3"/>
      <c r="E822" s="3"/>
      <c r="F822" s="3"/>
      <c r="G822" s="49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>
      <c r="A823" s="3"/>
      <c r="B823" s="3"/>
      <c r="C823" s="3"/>
      <c r="D823" s="3"/>
      <c r="E823" s="3"/>
      <c r="F823" s="3"/>
      <c r="G823" s="49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>
      <c r="A824" s="3"/>
      <c r="B824" s="3"/>
      <c r="C824" s="3"/>
      <c r="D824" s="3"/>
      <c r="E824" s="3"/>
      <c r="F824" s="3"/>
      <c r="G824" s="49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>
      <c r="A825" s="3"/>
      <c r="B825" s="3"/>
      <c r="C825" s="3"/>
      <c r="D825" s="3"/>
      <c r="E825" s="3"/>
      <c r="F825" s="3"/>
      <c r="G825" s="49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>
      <c r="A826" s="3"/>
      <c r="B826" s="3"/>
      <c r="C826" s="3"/>
      <c r="D826" s="3"/>
      <c r="E826" s="3"/>
      <c r="F826" s="3"/>
      <c r="G826" s="49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>
      <c r="A827" s="3"/>
      <c r="B827" s="3"/>
      <c r="C827" s="3"/>
      <c r="D827" s="3"/>
      <c r="E827" s="3"/>
      <c r="F827" s="3"/>
      <c r="G827" s="49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>
      <c r="A828" s="3"/>
      <c r="B828" s="3"/>
      <c r="C828" s="3"/>
      <c r="D828" s="3"/>
      <c r="E828" s="3"/>
      <c r="F828" s="3"/>
      <c r="G828" s="49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>
      <c r="A829" s="3"/>
      <c r="B829" s="3"/>
      <c r="C829" s="3"/>
      <c r="D829" s="3"/>
      <c r="E829" s="3"/>
      <c r="F829" s="3"/>
      <c r="G829" s="49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>
      <c r="A830" s="3"/>
      <c r="B830" s="3"/>
      <c r="C830" s="3"/>
      <c r="D830" s="3"/>
      <c r="E830" s="3"/>
      <c r="F830" s="3"/>
      <c r="G830" s="49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>
      <c r="A831" s="3"/>
      <c r="B831" s="3"/>
      <c r="C831" s="3"/>
      <c r="D831" s="3"/>
      <c r="E831" s="3"/>
      <c r="F831" s="3"/>
      <c r="G831" s="49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>
      <c r="A832" s="3"/>
      <c r="B832" s="3"/>
      <c r="C832" s="3"/>
      <c r="D832" s="3"/>
      <c r="E832" s="3"/>
      <c r="F832" s="3"/>
      <c r="G832" s="49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>
      <c r="A833" s="3"/>
      <c r="B833" s="3"/>
      <c r="C833" s="3"/>
      <c r="D833" s="3"/>
      <c r="E833" s="3"/>
      <c r="F833" s="3"/>
      <c r="G833" s="49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>
      <c r="A834" s="3"/>
      <c r="B834" s="3"/>
      <c r="C834" s="3"/>
      <c r="D834" s="3"/>
      <c r="E834" s="3"/>
      <c r="F834" s="3"/>
      <c r="G834" s="49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>
      <c r="A835" s="3"/>
      <c r="B835" s="3"/>
      <c r="C835" s="3"/>
      <c r="D835" s="3"/>
      <c r="E835" s="3"/>
      <c r="F835" s="3"/>
      <c r="G835" s="49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>
      <c r="A836" s="3"/>
      <c r="B836" s="3"/>
      <c r="C836" s="3"/>
      <c r="D836" s="3"/>
      <c r="E836" s="3"/>
      <c r="F836" s="3"/>
      <c r="G836" s="49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>
      <c r="A837" s="3"/>
      <c r="B837" s="3"/>
      <c r="C837" s="3"/>
      <c r="D837" s="3"/>
      <c r="E837" s="3"/>
      <c r="F837" s="3"/>
      <c r="G837" s="49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>
      <c r="A838" s="3"/>
      <c r="B838" s="3"/>
      <c r="C838" s="3"/>
      <c r="D838" s="3"/>
      <c r="E838" s="3"/>
      <c r="F838" s="3"/>
      <c r="G838" s="49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>
      <c r="A839" s="3"/>
      <c r="B839" s="3"/>
      <c r="C839" s="3"/>
      <c r="D839" s="3"/>
      <c r="E839" s="3"/>
      <c r="F839" s="3"/>
      <c r="G839" s="49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>
      <c r="A840" s="3"/>
      <c r="B840" s="3"/>
      <c r="C840" s="3"/>
      <c r="D840" s="3"/>
      <c r="E840" s="3"/>
      <c r="F840" s="3"/>
      <c r="G840" s="49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>
      <c r="A841" s="3"/>
      <c r="B841" s="3"/>
      <c r="C841" s="3"/>
      <c r="D841" s="3"/>
      <c r="E841" s="3"/>
      <c r="F841" s="3"/>
      <c r="G841" s="49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>
      <c r="A842" s="3"/>
      <c r="B842" s="3"/>
      <c r="C842" s="3"/>
      <c r="D842" s="3"/>
      <c r="E842" s="3"/>
      <c r="F842" s="3"/>
      <c r="G842" s="49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>
      <c r="A843" s="3"/>
      <c r="B843" s="3"/>
      <c r="C843" s="3"/>
      <c r="D843" s="3"/>
      <c r="E843" s="3"/>
      <c r="F843" s="3"/>
      <c r="G843" s="49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>
      <c r="A844" s="3"/>
      <c r="B844" s="3"/>
      <c r="C844" s="3"/>
      <c r="D844" s="3"/>
      <c r="E844" s="3"/>
      <c r="F844" s="3"/>
      <c r="G844" s="49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>
      <c r="A845" s="3"/>
      <c r="B845" s="3"/>
      <c r="C845" s="3"/>
      <c r="D845" s="3"/>
      <c r="E845" s="3"/>
      <c r="F845" s="3"/>
      <c r="G845" s="49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>
      <c r="A846" s="3"/>
      <c r="B846" s="3"/>
      <c r="C846" s="3"/>
      <c r="D846" s="3"/>
      <c r="E846" s="3"/>
      <c r="F846" s="3"/>
      <c r="G846" s="49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>
      <c r="A847" s="3"/>
      <c r="B847" s="3"/>
      <c r="C847" s="3"/>
      <c r="D847" s="3"/>
      <c r="E847" s="3"/>
      <c r="F847" s="3"/>
      <c r="G847" s="49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>
      <c r="A848" s="3"/>
      <c r="B848" s="3"/>
      <c r="C848" s="3"/>
      <c r="D848" s="3"/>
      <c r="E848" s="3"/>
      <c r="F848" s="3"/>
      <c r="G848" s="49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>
      <c r="A849" s="3"/>
      <c r="B849" s="3"/>
      <c r="C849" s="3"/>
      <c r="D849" s="3"/>
      <c r="E849" s="3"/>
      <c r="F849" s="3"/>
      <c r="G849" s="49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>
      <c r="A850" s="3"/>
      <c r="B850" s="3"/>
      <c r="C850" s="3"/>
      <c r="D850" s="3"/>
      <c r="E850" s="3"/>
      <c r="F850" s="3"/>
      <c r="G850" s="49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>
      <c r="A851" s="3"/>
      <c r="B851" s="3"/>
      <c r="C851" s="3"/>
      <c r="D851" s="3"/>
      <c r="E851" s="3"/>
      <c r="F851" s="3"/>
      <c r="G851" s="49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>
      <c r="A852" s="3"/>
      <c r="B852" s="3"/>
      <c r="C852" s="3"/>
      <c r="D852" s="3"/>
      <c r="E852" s="3"/>
      <c r="F852" s="3"/>
      <c r="G852" s="49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>
      <c r="A853" s="3"/>
      <c r="B853" s="3"/>
      <c r="C853" s="3"/>
      <c r="D853" s="3"/>
      <c r="E853" s="3"/>
      <c r="F853" s="3"/>
      <c r="G853" s="49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>
      <c r="A854" s="3"/>
      <c r="B854" s="3"/>
      <c r="C854" s="3"/>
      <c r="D854" s="3"/>
      <c r="E854" s="3"/>
      <c r="F854" s="3"/>
      <c r="G854" s="49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>
      <c r="A855" s="3"/>
      <c r="B855" s="3"/>
      <c r="C855" s="3"/>
      <c r="D855" s="3"/>
      <c r="E855" s="3"/>
      <c r="F855" s="3"/>
      <c r="G855" s="49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>
      <c r="A856" s="3"/>
      <c r="B856" s="3"/>
      <c r="C856" s="3"/>
      <c r="D856" s="3"/>
      <c r="E856" s="3"/>
      <c r="F856" s="3"/>
      <c r="G856" s="49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>
      <c r="A857" s="3"/>
      <c r="B857" s="3"/>
      <c r="C857" s="3"/>
      <c r="D857" s="3"/>
      <c r="E857" s="3"/>
      <c r="F857" s="3"/>
      <c r="G857" s="49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>
      <c r="A858" s="3"/>
      <c r="B858" s="3"/>
      <c r="C858" s="3"/>
      <c r="D858" s="3"/>
      <c r="E858" s="3"/>
      <c r="F858" s="3"/>
      <c r="G858" s="49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>
      <c r="A859" s="3"/>
      <c r="B859" s="3"/>
      <c r="C859" s="3"/>
      <c r="D859" s="3"/>
      <c r="E859" s="3"/>
      <c r="F859" s="3"/>
      <c r="G859" s="49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>
      <c r="A860" s="3"/>
      <c r="B860" s="3"/>
      <c r="C860" s="3"/>
      <c r="D860" s="3"/>
      <c r="E860" s="3"/>
      <c r="F860" s="3"/>
      <c r="G860" s="49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>
      <c r="A861" s="3"/>
      <c r="B861" s="3"/>
      <c r="C861" s="3"/>
      <c r="D861" s="3"/>
      <c r="E861" s="3"/>
      <c r="F861" s="3"/>
      <c r="G861" s="49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>
      <c r="A862" s="3"/>
      <c r="B862" s="3"/>
      <c r="C862" s="3"/>
      <c r="D862" s="3"/>
      <c r="E862" s="3"/>
      <c r="F862" s="3"/>
      <c r="G862" s="49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>
      <c r="A863" s="3"/>
      <c r="B863" s="3"/>
      <c r="C863" s="3"/>
      <c r="D863" s="3"/>
      <c r="E863" s="3"/>
      <c r="F863" s="3"/>
      <c r="G863" s="49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>
      <c r="A864" s="3"/>
      <c r="B864" s="3"/>
      <c r="C864" s="3"/>
      <c r="D864" s="3"/>
      <c r="E864" s="3"/>
      <c r="F864" s="3"/>
      <c r="G864" s="49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>
      <c r="A865" s="3"/>
      <c r="B865" s="3"/>
      <c r="C865" s="3"/>
      <c r="D865" s="3"/>
      <c r="E865" s="3"/>
      <c r="F865" s="3"/>
      <c r="G865" s="49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>
      <c r="A866" s="3"/>
      <c r="B866" s="3"/>
      <c r="C866" s="3"/>
      <c r="D866" s="3"/>
      <c r="E866" s="3"/>
      <c r="F866" s="3"/>
      <c r="G866" s="49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>
      <c r="A867" s="3"/>
      <c r="B867" s="3"/>
      <c r="C867" s="3"/>
      <c r="D867" s="3"/>
      <c r="E867" s="3"/>
      <c r="F867" s="3"/>
      <c r="G867" s="49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>
      <c r="A868" s="3"/>
      <c r="B868" s="3"/>
      <c r="C868" s="3"/>
      <c r="D868" s="3"/>
      <c r="E868" s="3"/>
      <c r="F868" s="3"/>
      <c r="G868" s="49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>
      <c r="A869" s="3"/>
      <c r="B869" s="3"/>
      <c r="C869" s="3"/>
      <c r="D869" s="3"/>
      <c r="E869" s="3"/>
      <c r="F869" s="3"/>
      <c r="G869" s="49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>
      <c r="A870" s="3"/>
      <c r="B870" s="3"/>
      <c r="C870" s="3"/>
      <c r="D870" s="3"/>
      <c r="E870" s="3"/>
      <c r="F870" s="3"/>
      <c r="G870" s="49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>
      <c r="A871" s="3"/>
      <c r="B871" s="3"/>
      <c r="C871" s="3"/>
      <c r="D871" s="3"/>
      <c r="E871" s="3"/>
      <c r="F871" s="3"/>
      <c r="G871" s="49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>
      <c r="A872" s="3"/>
      <c r="B872" s="3"/>
      <c r="C872" s="3"/>
      <c r="D872" s="3"/>
      <c r="E872" s="3"/>
      <c r="F872" s="3"/>
      <c r="G872" s="49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>
      <c r="A873" s="3"/>
      <c r="B873" s="3"/>
      <c r="C873" s="3"/>
      <c r="D873" s="3"/>
      <c r="E873" s="3"/>
      <c r="F873" s="3"/>
      <c r="G873" s="49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>
      <c r="A874" s="3"/>
      <c r="B874" s="3"/>
      <c r="C874" s="3"/>
      <c r="D874" s="3"/>
      <c r="E874" s="3"/>
      <c r="F874" s="3"/>
      <c r="G874" s="49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>
      <c r="A875" s="3"/>
      <c r="B875" s="3"/>
      <c r="C875" s="3"/>
      <c r="D875" s="3"/>
      <c r="E875" s="3"/>
      <c r="F875" s="3"/>
      <c r="G875" s="49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>
      <c r="A876" s="3"/>
      <c r="B876" s="3"/>
      <c r="C876" s="3"/>
      <c r="D876" s="3"/>
      <c r="E876" s="3"/>
      <c r="F876" s="3"/>
      <c r="G876" s="49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>
      <c r="A877" s="3"/>
      <c r="B877" s="3"/>
      <c r="C877" s="3"/>
      <c r="D877" s="3"/>
      <c r="E877" s="3"/>
      <c r="F877" s="3"/>
      <c r="G877" s="49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>
      <c r="A878" s="3"/>
      <c r="B878" s="3"/>
      <c r="C878" s="3"/>
      <c r="D878" s="3"/>
      <c r="E878" s="3"/>
      <c r="F878" s="3"/>
      <c r="G878" s="49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>
      <c r="A879" s="3"/>
      <c r="B879" s="3"/>
      <c r="C879" s="3"/>
      <c r="D879" s="3"/>
      <c r="E879" s="3"/>
      <c r="F879" s="3"/>
      <c r="G879" s="49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>
      <c r="A880" s="3"/>
      <c r="B880" s="3"/>
      <c r="C880" s="3"/>
      <c r="D880" s="3"/>
      <c r="E880" s="3"/>
      <c r="F880" s="3"/>
      <c r="G880" s="49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>
      <c r="A881" s="3"/>
      <c r="B881" s="3"/>
      <c r="C881" s="3"/>
      <c r="D881" s="3"/>
      <c r="E881" s="3"/>
      <c r="F881" s="3"/>
      <c r="G881" s="49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>
      <c r="A882" s="3"/>
      <c r="B882" s="3"/>
      <c r="C882" s="3"/>
      <c r="D882" s="3"/>
      <c r="E882" s="3"/>
      <c r="F882" s="3"/>
      <c r="G882" s="49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>
      <c r="A883" s="3"/>
      <c r="B883" s="3"/>
      <c r="C883" s="3"/>
      <c r="D883" s="3"/>
      <c r="E883" s="3"/>
      <c r="F883" s="3"/>
      <c r="G883" s="49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>
      <c r="A884" s="3"/>
      <c r="B884" s="3"/>
      <c r="C884" s="3"/>
      <c r="D884" s="3"/>
      <c r="E884" s="3"/>
      <c r="F884" s="3"/>
      <c r="G884" s="49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>
      <c r="A885" s="3"/>
      <c r="B885" s="3"/>
      <c r="C885" s="3"/>
      <c r="D885" s="3"/>
      <c r="E885" s="3"/>
      <c r="F885" s="3"/>
      <c r="G885" s="49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>
      <c r="A886" s="3"/>
      <c r="B886" s="3"/>
      <c r="C886" s="3"/>
      <c r="D886" s="3"/>
      <c r="E886" s="3"/>
      <c r="F886" s="3"/>
      <c r="G886" s="49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>
      <c r="A887" s="3"/>
      <c r="B887" s="3"/>
      <c r="C887" s="3"/>
      <c r="D887" s="3"/>
      <c r="E887" s="3"/>
      <c r="F887" s="3"/>
      <c r="G887" s="49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>
      <c r="A888" s="3"/>
      <c r="B888" s="3"/>
      <c r="C888" s="3"/>
      <c r="D888" s="3"/>
      <c r="E888" s="3"/>
      <c r="F888" s="3"/>
      <c r="G888" s="49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>
      <c r="A889" s="3"/>
      <c r="B889" s="3"/>
      <c r="C889" s="3"/>
      <c r="D889" s="3"/>
      <c r="E889" s="3"/>
      <c r="F889" s="3"/>
      <c r="G889" s="49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>
      <c r="A890" s="3"/>
      <c r="B890" s="3"/>
      <c r="C890" s="3"/>
      <c r="D890" s="3"/>
      <c r="E890" s="3"/>
      <c r="F890" s="3"/>
      <c r="G890" s="49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>
      <c r="A891" s="3"/>
      <c r="B891" s="3"/>
      <c r="C891" s="3"/>
      <c r="D891" s="3"/>
      <c r="E891" s="3"/>
      <c r="F891" s="3"/>
      <c r="G891" s="49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>
      <c r="A892" s="3"/>
      <c r="B892" s="3"/>
      <c r="C892" s="3"/>
      <c r="D892" s="3"/>
      <c r="E892" s="3"/>
      <c r="F892" s="3"/>
      <c r="G892" s="49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>
      <c r="A893" s="3"/>
      <c r="B893" s="3"/>
      <c r="C893" s="3"/>
      <c r="D893" s="3"/>
      <c r="E893" s="3"/>
      <c r="F893" s="3"/>
      <c r="G893" s="49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>
      <c r="A894" s="3"/>
      <c r="B894" s="3"/>
      <c r="C894" s="3"/>
      <c r="D894" s="3"/>
      <c r="E894" s="3"/>
      <c r="F894" s="3"/>
      <c r="G894" s="49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>
      <c r="A895" s="3"/>
      <c r="B895" s="3"/>
      <c r="C895" s="3"/>
      <c r="D895" s="3"/>
      <c r="E895" s="3"/>
      <c r="F895" s="3"/>
      <c r="G895" s="49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>
      <c r="A896" s="3"/>
      <c r="B896" s="3"/>
      <c r="C896" s="3"/>
      <c r="D896" s="3"/>
      <c r="E896" s="3"/>
      <c r="F896" s="3"/>
      <c r="G896" s="49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>
      <c r="A897" s="3"/>
      <c r="B897" s="3"/>
      <c r="C897" s="3"/>
      <c r="D897" s="3"/>
      <c r="E897" s="3"/>
      <c r="F897" s="3"/>
      <c r="G897" s="49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>
      <c r="A898" s="3"/>
      <c r="B898" s="3"/>
      <c r="C898" s="3"/>
      <c r="D898" s="3"/>
      <c r="E898" s="3"/>
      <c r="F898" s="3"/>
      <c r="G898" s="49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>
      <c r="A899" s="3"/>
      <c r="B899" s="3"/>
      <c r="C899" s="3"/>
      <c r="D899" s="3"/>
      <c r="E899" s="3"/>
      <c r="F899" s="3"/>
      <c r="G899" s="49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>
      <c r="A900" s="3"/>
      <c r="B900" s="3"/>
      <c r="C900" s="3"/>
      <c r="D900" s="3"/>
      <c r="E900" s="3"/>
      <c r="F900" s="3"/>
      <c r="G900" s="49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>
      <c r="A901" s="3"/>
      <c r="B901" s="3"/>
      <c r="C901" s="3"/>
      <c r="D901" s="3"/>
      <c r="E901" s="3"/>
      <c r="F901" s="3"/>
      <c r="G901" s="49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>
      <c r="A902" s="3"/>
      <c r="B902" s="3"/>
      <c r="C902" s="3"/>
      <c r="D902" s="3"/>
      <c r="E902" s="3"/>
      <c r="F902" s="3"/>
      <c r="G902" s="49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>
      <c r="A903" s="3"/>
      <c r="B903" s="3"/>
      <c r="C903" s="3"/>
      <c r="D903" s="3"/>
      <c r="E903" s="3"/>
      <c r="F903" s="3"/>
      <c r="G903" s="49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>
      <c r="A904" s="3"/>
      <c r="B904" s="3"/>
      <c r="C904" s="3"/>
      <c r="D904" s="3"/>
      <c r="E904" s="3"/>
      <c r="F904" s="3"/>
      <c r="G904" s="49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>
      <c r="A905" s="3"/>
      <c r="B905" s="3"/>
      <c r="C905" s="3"/>
      <c r="D905" s="3"/>
      <c r="E905" s="3"/>
      <c r="F905" s="3"/>
      <c r="G905" s="49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>
      <c r="A906" s="3"/>
      <c r="B906" s="3"/>
      <c r="C906" s="3"/>
      <c r="D906" s="3"/>
      <c r="E906" s="3"/>
      <c r="F906" s="3"/>
      <c r="G906" s="49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>
      <c r="A907" s="3"/>
      <c r="B907" s="3"/>
      <c r="C907" s="3"/>
      <c r="D907" s="3"/>
      <c r="E907" s="3"/>
      <c r="F907" s="3"/>
      <c r="G907" s="49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>
      <c r="A908" s="3"/>
      <c r="B908" s="3"/>
      <c r="C908" s="3"/>
      <c r="D908" s="3"/>
      <c r="E908" s="3"/>
      <c r="F908" s="3"/>
      <c r="G908" s="49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>
      <c r="A909" s="3"/>
      <c r="B909" s="3"/>
      <c r="C909" s="3"/>
      <c r="D909" s="3"/>
      <c r="E909" s="3"/>
      <c r="F909" s="3"/>
      <c r="G909" s="49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>
      <c r="A910" s="3"/>
      <c r="B910" s="3"/>
      <c r="C910" s="3"/>
      <c r="D910" s="3"/>
      <c r="E910" s="3"/>
      <c r="F910" s="3"/>
      <c r="G910" s="49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>
      <c r="A911" s="3"/>
      <c r="B911" s="3"/>
      <c r="C911" s="3"/>
      <c r="D911" s="3"/>
      <c r="E911" s="3"/>
      <c r="F911" s="3"/>
      <c r="G911" s="49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>
      <c r="A912" s="3"/>
      <c r="B912" s="3"/>
      <c r="C912" s="3"/>
      <c r="D912" s="3"/>
      <c r="E912" s="3"/>
      <c r="F912" s="3"/>
      <c r="G912" s="49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>
      <c r="A913" s="3"/>
      <c r="B913" s="3"/>
      <c r="C913" s="3"/>
      <c r="D913" s="3"/>
      <c r="E913" s="3"/>
      <c r="F913" s="3"/>
      <c r="G913" s="49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>
      <c r="A914" s="3"/>
      <c r="B914" s="3"/>
      <c r="C914" s="3"/>
      <c r="D914" s="3"/>
      <c r="E914" s="3"/>
      <c r="F914" s="3"/>
      <c r="G914" s="49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>
      <c r="A915" s="3"/>
      <c r="B915" s="3"/>
      <c r="C915" s="3"/>
      <c r="D915" s="3"/>
      <c r="E915" s="3"/>
      <c r="F915" s="3"/>
      <c r="G915" s="49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>
      <c r="A916" s="3"/>
      <c r="B916" s="3"/>
      <c r="C916" s="3"/>
      <c r="D916" s="3"/>
      <c r="E916" s="3"/>
      <c r="F916" s="3"/>
      <c r="G916" s="49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>
      <c r="A917" s="3"/>
      <c r="B917" s="3"/>
      <c r="C917" s="3"/>
      <c r="D917" s="3"/>
      <c r="E917" s="3"/>
      <c r="F917" s="3"/>
      <c r="G917" s="49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>
      <c r="A918" s="3"/>
      <c r="B918" s="3"/>
      <c r="C918" s="3"/>
      <c r="D918" s="3"/>
      <c r="E918" s="3"/>
      <c r="F918" s="3"/>
      <c r="G918" s="49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>
      <c r="A919" s="3"/>
      <c r="B919" s="3"/>
      <c r="C919" s="3"/>
      <c r="D919" s="3"/>
      <c r="E919" s="3"/>
      <c r="F919" s="3"/>
      <c r="G919" s="49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>
      <c r="A920" s="3"/>
      <c r="B920" s="3"/>
      <c r="C920" s="3"/>
      <c r="D920" s="3"/>
      <c r="E920" s="3"/>
      <c r="F920" s="3"/>
      <c r="G920" s="49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>
      <c r="A921" s="3"/>
      <c r="B921" s="3"/>
      <c r="C921" s="3"/>
      <c r="D921" s="3"/>
      <c r="E921" s="3"/>
      <c r="F921" s="3"/>
      <c r="G921" s="49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>
      <c r="A922" s="3"/>
      <c r="B922" s="3"/>
      <c r="C922" s="3"/>
      <c r="D922" s="3"/>
      <c r="E922" s="3"/>
      <c r="F922" s="3"/>
      <c r="G922" s="49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>
      <c r="A923" s="3"/>
      <c r="B923" s="3"/>
      <c r="C923" s="3"/>
      <c r="D923" s="3"/>
      <c r="E923" s="3"/>
      <c r="F923" s="3"/>
      <c r="G923" s="49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>
      <c r="A924" s="3"/>
      <c r="B924" s="3"/>
      <c r="C924" s="3"/>
      <c r="D924" s="3"/>
      <c r="E924" s="3"/>
      <c r="F924" s="3"/>
      <c r="G924" s="49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>
      <c r="A925" s="3"/>
      <c r="B925" s="3"/>
      <c r="C925" s="3"/>
      <c r="D925" s="3"/>
      <c r="E925" s="3"/>
      <c r="F925" s="3"/>
      <c r="G925" s="49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>
      <c r="A926" s="3"/>
      <c r="B926" s="3"/>
      <c r="C926" s="3"/>
      <c r="D926" s="3"/>
      <c r="E926" s="3"/>
      <c r="F926" s="3"/>
      <c r="G926" s="49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>
      <c r="A927" s="3"/>
      <c r="B927" s="3"/>
      <c r="C927" s="3"/>
      <c r="D927" s="3"/>
      <c r="E927" s="3"/>
      <c r="F927" s="3"/>
      <c r="G927" s="49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>
      <c r="A928" s="3"/>
      <c r="B928" s="3"/>
      <c r="C928" s="3"/>
      <c r="D928" s="3"/>
      <c r="E928" s="3"/>
      <c r="F928" s="3"/>
      <c r="G928" s="49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>
      <c r="A929" s="3"/>
      <c r="B929" s="3"/>
      <c r="C929" s="3"/>
      <c r="D929" s="3"/>
      <c r="E929" s="3"/>
      <c r="F929" s="3"/>
      <c r="G929" s="49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>
      <c r="A930" s="3"/>
      <c r="B930" s="3"/>
      <c r="C930" s="3"/>
      <c r="D930" s="3"/>
      <c r="E930" s="3"/>
      <c r="F930" s="3"/>
      <c r="G930" s="49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>
      <c r="A931" s="3"/>
      <c r="B931" s="3"/>
      <c r="C931" s="3"/>
      <c r="D931" s="3"/>
      <c r="E931" s="3"/>
      <c r="F931" s="3"/>
      <c r="G931" s="49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>
      <c r="A932" s="3"/>
      <c r="B932" s="3"/>
      <c r="C932" s="3"/>
      <c r="D932" s="3"/>
      <c r="E932" s="3"/>
      <c r="F932" s="3"/>
      <c r="G932" s="49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>
      <c r="A933" s="3"/>
      <c r="B933" s="3"/>
      <c r="C933" s="3"/>
      <c r="D933" s="3"/>
      <c r="E933" s="3"/>
      <c r="F933" s="3"/>
      <c r="G933" s="49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>
      <c r="A934" s="3"/>
      <c r="B934" s="3"/>
      <c r="C934" s="3"/>
      <c r="D934" s="3"/>
      <c r="E934" s="3"/>
      <c r="F934" s="3"/>
      <c r="G934" s="49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>
      <c r="A935" s="3"/>
      <c r="B935" s="3"/>
      <c r="C935" s="3"/>
      <c r="D935" s="3"/>
      <c r="E935" s="3"/>
      <c r="F935" s="3"/>
      <c r="G935" s="49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>
      <c r="A936" s="3"/>
      <c r="B936" s="3"/>
      <c r="C936" s="3"/>
      <c r="D936" s="3"/>
      <c r="E936" s="3"/>
      <c r="F936" s="3"/>
      <c r="G936" s="49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>
      <c r="A937" s="3"/>
      <c r="B937" s="3"/>
      <c r="C937" s="3"/>
      <c r="D937" s="3"/>
      <c r="E937" s="3"/>
      <c r="F937" s="3"/>
      <c r="G937" s="49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>
      <c r="A938" s="3"/>
      <c r="B938" s="3"/>
      <c r="C938" s="3"/>
      <c r="D938" s="3"/>
      <c r="E938" s="3"/>
      <c r="F938" s="3"/>
      <c r="G938" s="49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>
      <c r="A939" s="3"/>
      <c r="B939" s="3"/>
      <c r="C939" s="3"/>
      <c r="D939" s="3"/>
      <c r="E939" s="3"/>
      <c r="F939" s="3"/>
      <c r="G939" s="49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>
      <c r="A940" s="3"/>
      <c r="B940" s="3"/>
      <c r="C940" s="3"/>
      <c r="D940" s="3"/>
      <c r="E940" s="3"/>
      <c r="F940" s="3"/>
      <c r="G940" s="49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>
      <c r="A941" s="3"/>
      <c r="B941" s="3"/>
      <c r="C941" s="3"/>
      <c r="D941" s="3"/>
      <c r="E941" s="3"/>
      <c r="F941" s="3"/>
      <c r="G941" s="49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>
      <c r="A942" s="3"/>
      <c r="B942" s="3"/>
      <c r="C942" s="3"/>
      <c r="D942" s="3"/>
      <c r="E942" s="3"/>
      <c r="F942" s="3"/>
      <c r="G942" s="49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>
      <c r="A943" s="3"/>
      <c r="B943" s="3"/>
      <c r="C943" s="3"/>
      <c r="D943" s="3"/>
      <c r="E943" s="3"/>
      <c r="F943" s="3"/>
      <c r="G943" s="49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>
      <c r="A944" s="3"/>
      <c r="B944" s="3"/>
      <c r="C944" s="3"/>
      <c r="D944" s="3"/>
      <c r="E944" s="3"/>
      <c r="F944" s="3"/>
      <c r="G944" s="49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>
      <c r="A945" s="3"/>
      <c r="B945" s="3"/>
      <c r="C945" s="3"/>
      <c r="D945" s="3"/>
      <c r="E945" s="3"/>
      <c r="F945" s="3"/>
      <c r="G945" s="49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>
      <c r="A946" s="3"/>
      <c r="B946" s="3"/>
      <c r="C946" s="3"/>
      <c r="D946" s="3"/>
      <c r="E946" s="3"/>
      <c r="F946" s="3"/>
      <c r="G946" s="49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>
      <c r="A947" s="3"/>
      <c r="B947" s="3"/>
      <c r="C947" s="3"/>
      <c r="D947" s="3"/>
      <c r="E947" s="3"/>
      <c r="F947" s="3"/>
      <c r="G947" s="49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>
      <c r="A948" s="3"/>
      <c r="B948" s="3"/>
      <c r="C948" s="3"/>
      <c r="D948" s="3"/>
      <c r="E948" s="3"/>
      <c r="F948" s="3"/>
      <c r="G948" s="49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>
      <c r="A949" s="3"/>
      <c r="B949" s="3"/>
      <c r="C949" s="3"/>
      <c r="D949" s="3"/>
      <c r="E949" s="3"/>
      <c r="F949" s="3"/>
      <c r="G949" s="49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>
      <c r="A950" s="3"/>
      <c r="B950" s="3"/>
      <c r="C950" s="3"/>
      <c r="D950" s="3"/>
      <c r="E950" s="3"/>
      <c r="F950" s="3"/>
      <c r="G950" s="49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>
      <c r="A951" s="3"/>
      <c r="B951" s="3"/>
      <c r="C951" s="3"/>
      <c r="D951" s="3"/>
      <c r="E951" s="3"/>
      <c r="F951" s="3"/>
      <c r="G951" s="49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>
      <c r="A952" s="3"/>
      <c r="B952" s="3"/>
      <c r="C952" s="3"/>
      <c r="D952" s="3"/>
      <c r="E952" s="3"/>
      <c r="F952" s="3"/>
      <c r="G952" s="49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>
      <c r="A953" s="3"/>
      <c r="B953" s="3"/>
      <c r="C953" s="3"/>
      <c r="D953" s="3"/>
      <c r="E953" s="3"/>
      <c r="F953" s="3"/>
      <c r="G953" s="49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>
      <c r="A954" s="3"/>
      <c r="B954" s="3"/>
      <c r="C954" s="3"/>
      <c r="D954" s="3"/>
      <c r="E954" s="3"/>
      <c r="F954" s="3"/>
      <c r="G954" s="49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>
      <c r="A955" s="3"/>
      <c r="B955" s="3"/>
      <c r="C955" s="3"/>
      <c r="D955" s="3"/>
      <c r="E955" s="3"/>
      <c r="F955" s="3"/>
      <c r="G955" s="49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>
      <c r="A956" s="3"/>
      <c r="B956" s="3"/>
      <c r="C956" s="3"/>
      <c r="D956" s="3"/>
      <c r="E956" s="3"/>
      <c r="F956" s="3"/>
      <c r="G956" s="49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>
      <c r="A957" s="3"/>
      <c r="B957" s="3"/>
      <c r="C957" s="3"/>
      <c r="D957" s="3"/>
      <c r="E957" s="3"/>
      <c r="F957" s="3"/>
      <c r="G957" s="49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>
      <c r="A958" s="3"/>
      <c r="B958" s="3"/>
      <c r="C958" s="3"/>
      <c r="D958" s="3"/>
      <c r="E958" s="3"/>
      <c r="F958" s="3"/>
      <c r="G958" s="49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>
      <c r="A959" s="3"/>
      <c r="B959" s="3"/>
      <c r="C959" s="3"/>
      <c r="D959" s="3"/>
      <c r="E959" s="3"/>
      <c r="F959" s="3"/>
      <c r="G959" s="49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>
      <c r="A960" s="3"/>
      <c r="B960" s="3"/>
      <c r="C960" s="3"/>
      <c r="D960" s="3"/>
      <c r="E960" s="3"/>
      <c r="F960" s="3"/>
      <c r="G960" s="49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>
      <c r="A961" s="3"/>
      <c r="B961" s="3"/>
      <c r="C961" s="3"/>
      <c r="D961" s="3"/>
      <c r="E961" s="3"/>
      <c r="F961" s="3"/>
      <c r="G961" s="49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>
      <c r="A962" s="3"/>
      <c r="B962" s="3"/>
      <c r="C962" s="3"/>
      <c r="D962" s="3"/>
      <c r="E962" s="3"/>
      <c r="F962" s="3"/>
      <c r="G962" s="49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>
      <c r="A963" s="3"/>
      <c r="B963" s="3"/>
      <c r="C963" s="3"/>
      <c r="D963" s="3"/>
      <c r="E963" s="3"/>
      <c r="F963" s="3"/>
      <c r="G963" s="49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>
      <c r="A964" s="3"/>
      <c r="B964" s="3"/>
      <c r="C964" s="3"/>
      <c r="D964" s="3"/>
      <c r="E964" s="3"/>
      <c r="F964" s="3"/>
      <c r="G964" s="49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>
      <c r="A965" s="3"/>
      <c r="B965" s="3"/>
      <c r="C965" s="3"/>
      <c r="D965" s="3"/>
      <c r="E965" s="3"/>
      <c r="F965" s="3"/>
      <c r="G965" s="49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>
      <c r="A966" s="3"/>
      <c r="B966" s="3"/>
      <c r="C966" s="3"/>
      <c r="D966" s="3"/>
      <c r="E966" s="3"/>
      <c r="F966" s="3"/>
      <c r="G966" s="49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>
      <c r="A967" s="3"/>
      <c r="B967" s="3"/>
      <c r="C967" s="3"/>
      <c r="D967" s="3"/>
      <c r="E967" s="3"/>
      <c r="F967" s="3"/>
      <c r="G967" s="49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>
      <c r="A968" s="3"/>
      <c r="B968" s="3"/>
      <c r="C968" s="3"/>
      <c r="D968" s="3"/>
      <c r="E968" s="3"/>
      <c r="F968" s="3"/>
      <c r="G968" s="49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>
      <c r="A969" s="3"/>
      <c r="B969" s="3"/>
      <c r="C969" s="3"/>
      <c r="D969" s="3"/>
      <c r="E969" s="3"/>
      <c r="F969" s="3"/>
      <c r="G969" s="49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>
      <c r="A970" s="3"/>
      <c r="B970" s="3"/>
      <c r="C970" s="3"/>
      <c r="D970" s="3"/>
      <c r="E970" s="3"/>
      <c r="F970" s="3"/>
      <c r="G970" s="49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>
      <c r="A971" s="3"/>
      <c r="B971" s="3"/>
      <c r="C971" s="3"/>
      <c r="D971" s="3"/>
      <c r="E971" s="3"/>
      <c r="F971" s="3"/>
      <c r="G971" s="49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>
      <c r="A972" s="3"/>
      <c r="B972" s="3"/>
      <c r="C972" s="3"/>
      <c r="D972" s="3"/>
      <c r="E972" s="3"/>
      <c r="F972" s="3"/>
      <c r="G972" s="49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>
      <c r="A973" s="3"/>
      <c r="B973" s="3"/>
      <c r="C973" s="3"/>
      <c r="D973" s="3"/>
      <c r="E973" s="3"/>
      <c r="F973" s="3"/>
      <c r="G973" s="49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>
      <c r="A974" s="3"/>
      <c r="B974" s="3"/>
      <c r="C974" s="3"/>
      <c r="D974" s="3"/>
      <c r="E974" s="3"/>
      <c r="F974" s="3"/>
      <c r="G974" s="49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>
      <c r="A975" s="3"/>
      <c r="B975" s="3"/>
      <c r="C975" s="3"/>
      <c r="D975" s="3"/>
      <c r="E975" s="3"/>
      <c r="F975" s="3"/>
      <c r="G975" s="49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>
      <c r="A976" s="3"/>
      <c r="B976" s="3"/>
      <c r="C976" s="3"/>
      <c r="D976" s="3"/>
      <c r="E976" s="3"/>
      <c r="F976" s="3"/>
      <c r="G976" s="49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>
      <c r="A977" s="3"/>
      <c r="B977" s="3"/>
      <c r="C977" s="3"/>
      <c r="D977" s="3"/>
      <c r="E977" s="3"/>
      <c r="F977" s="3"/>
      <c r="G977" s="49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>
      <c r="A978" s="3"/>
      <c r="B978" s="3"/>
      <c r="C978" s="3"/>
      <c r="D978" s="3"/>
      <c r="E978" s="3"/>
      <c r="F978" s="3"/>
      <c r="G978" s="49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>
      <c r="A979" s="3"/>
      <c r="B979" s="3"/>
      <c r="C979" s="3"/>
      <c r="D979" s="3"/>
      <c r="E979" s="3"/>
      <c r="F979" s="3"/>
      <c r="G979" s="49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>
      <c r="A980" s="3"/>
      <c r="B980" s="3"/>
      <c r="C980" s="3"/>
      <c r="D980" s="3"/>
      <c r="E980" s="3"/>
      <c r="F980" s="3"/>
      <c r="G980" s="49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>
      <c r="A981" s="3"/>
      <c r="B981" s="3"/>
      <c r="C981" s="3"/>
      <c r="D981" s="3"/>
      <c r="E981" s="3"/>
      <c r="F981" s="3"/>
      <c r="G981" s="49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>
      <c r="A982" s="3"/>
      <c r="B982" s="3"/>
      <c r="C982" s="3"/>
      <c r="D982" s="3"/>
      <c r="E982" s="3"/>
      <c r="F982" s="3"/>
      <c r="G982" s="49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>
      <c r="A983" s="3"/>
      <c r="B983" s="3"/>
      <c r="C983" s="3"/>
      <c r="D983" s="3"/>
      <c r="E983" s="3"/>
      <c r="F983" s="3"/>
      <c r="G983" s="49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>
      <c r="A984" s="3"/>
      <c r="B984" s="3"/>
      <c r="C984" s="3"/>
      <c r="D984" s="3"/>
      <c r="E984" s="3"/>
      <c r="F984" s="3"/>
      <c r="G984" s="49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>
      <c r="A985" s="3"/>
      <c r="B985" s="3"/>
      <c r="C985" s="3"/>
      <c r="D985" s="3"/>
      <c r="E985" s="3"/>
      <c r="F985" s="3"/>
      <c r="G985" s="49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>
      <c r="A986" s="3"/>
      <c r="B986" s="3"/>
      <c r="C986" s="3"/>
      <c r="D986" s="3"/>
      <c r="E986" s="3"/>
      <c r="F986" s="3"/>
      <c r="G986" s="49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>
      <c r="A987" s="3"/>
      <c r="B987" s="3"/>
      <c r="C987" s="3"/>
      <c r="D987" s="3"/>
      <c r="E987" s="3"/>
      <c r="F987" s="3"/>
      <c r="G987" s="49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>
      <c r="A988" s="3"/>
      <c r="B988" s="3"/>
      <c r="C988" s="3"/>
      <c r="D988" s="3"/>
      <c r="E988" s="3"/>
      <c r="F988" s="3"/>
      <c r="G988" s="49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>
      <c r="A989" s="3"/>
      <c r="B989" s="3"/>
      <c r="C989" s="3"/>
      <c r="D989" s="3"/>
      <c r="E989" s="3"/>
      <c r="F989" s="3"/>
      <c r="G989" s="49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>
      <c r="A990" s="3"/>
      <c r="B990" s="3"/>
      <c r="C990" s="3"/>
      <c r="D990" s="3"/>
      <c r="E990" s="3"/>
      <c r="F990" s="3"/>
      <c r="G990" s="49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>
      <c r="A991" s="3"/>
      <c r="B991" s="3"/>
      <c r="C991" s="3"/>
      <c r="D991" s="3"/>
      <c r="E991" s="3"/>
      <c r="F991" s="3"/>
      <c r="G991" s="49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>
      <c r="A992" s="3"/>
      <c r="B992" s="3"/>
      <c r="C992" s="3"/>
      <c r="D992" s="3"/>
      <c r="E992" s="3"/>
      <c r="F992" s="3"/>
      <c r="G992" s="49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>
      <c r="A993" s="3"/>
      <c r="B993" s="3"/>
      <c r="C993" s="3"/>
      <c r="D993" s="3"/>
      <c r="E993" s="3"/>
      <c r="F993" s="3"/>
      <c r="G993" s="49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>
      <c r="A994" s="3"/>
      <c r="B994" s="3"/>
      <c r="C994" s="3"/>
      <c r="D994" s="3"/>
      <c r="E994" s="3"/>
      <c r="F994" s="3"/>
      <c r="G994" s="49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>
      <c r="A995" s="3"/>
      <c r="B995" s="3"/>
      <c r="C995" s="3"/>
      <c r="D995" s="3"/>
      <c r="E995" s="3"/>
      <c r="F995" s="3"/>
      <c r="G995" s="49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>
      <c r="A996" s="3"/>
      <c r="B996" s="3"/>
      <c r="C996" s="3"/>
      <c r="D996" s="3"/>
      <c r="E996" s="3"/>
      <c r="F996" s="3"/>
      <c r="G996" s="49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>
      <c r="A997" s="3"/>
      <c r="B997" s="3"/>
      <c r="C997" s="3"/>
      <c r="D997" s="3"/>
      <c r="E997" s="3"/>
      <c r="F997" s="3"/>
      <c r="G997" s="49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>
      <c r="A998" s="3"/>
      <c r="B998" s="3"/>
      <c r="C998" s="3"/>
      <c r="D998" s="3"/>
      <c r="E998" s="3"/>
      <c r="F998" s="3"/>
      <c r="G998" s="49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>
      <c r="A999" s="3"/>
      <c r="B999" s="3"/>
      <c r="C999" s="3"/>
      <c r="D999" s="3"/>
      <c r="E999" s="3"/>
      <c r="F999" s="3"/>
      <c r="G999" s="49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>
      <c r="A1000" s="3"/>
      <c r="B1000" s="3"/>
      <c r="C1000" s="3"/>
      <c r="D1000" s="3"/>
      <c r="E1000" s="3"/>
      <c r="F1000" s="3"/>
      <c r="G1000" s="49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>
      <c r="A1001" s="3"/>
      <c r="B1001" s="3"/>
      <c r="C1001" s="3"/>
      <c r="D1001" s="3"/>
      <c r="E1001" s="3"/>
      <c r="F1001" s="3"/>
      <c r="G1001" s="49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>
      <c r="A1002" s="3"/>
      <c r="B1002" s="3"/>
      <c r="C1002" s="3"/>
      <c r="D1002" s="3"/>
      <c r="E1002" s="3"/>
      <c r="F1002" s="3"/>
      <c r="G1002" s="49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>
      <c r="A1003" s="3"/>
      <c r="B1003" s="3"/>
      <c r="C1003" s="3"/>
      <c r="D1003" s="3"/>
      <c r="E1003" s="3"/>
      <c r="F1003" s="3"/>
      <c r="G1003" s="49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spans="1:24">
      <c r="A1004" s="3"/>
      <c r="B1004" s="3"/>
      <c r="C1004" s="3"/>
      <c r="D1004" s="3"/>
      <c r="E1004" s="3"/>
      <c r="F1004" s="3"/>
      <c r="G1004" s="49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  <row r="1005" spans="1:24">
      <c r="A1005" s="3"/>
      <c r="B1005" s="3"/>
      <c r="C1005" s="3"/>
      <c r="D1005" s="3"/>
      <c r="E1005" s="3"/>
      <c r="F1005" s="3"/>
      <c r="G1005" s="49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</row>
    <row r="1006" spans="1:24">
      <c r="A1006" s="3"/>
      <c r="B1006" s="3"/>
      <c r="C1006" s="3"/>
      <c r="D1006" s="3"/>
      <c r="E1006" s="3"/>
      <c r="F1006" s="3"/>
      <c r="G1006" s="49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</row>
    <row r="1007" spans="1:24">
      <c r="A1007" s="3"/>
      <c r="B1007" s="3"/>
      <c r="C1007" s="3"/>
      <c r="D1007" s="3"/>
      <c r="E1007" s="3"/>
      <c r="F1007" s="3"/>
      <c r="G1007" s="49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</row>
    <row r="1008" spans="1:24">
      <c r="A1008" s="3"/>
      <c r="B1008" s="3"/>
      <c r="C1008" s="3"/>
      <c r="D1008" s="3"/>
      <c r="E1008" s="3"/>
      <c r="F1008" s="3"/>
      <c r="G1008" s="49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</row>
    <row r="1009" spans="1:24">
      <c r="A1009" s="3"/>
      <c r="B1009" s="3"/>
      <c r="C1009" s="3"/>
      <c r="D1009" s="3"/>
      <c r="E1009" s="3"/>
      <c r="F1009" s="3"/>
      <c r="G1009" s="49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</row>
    <row r="1010" spans="1:24">
      <c r="A1010" s="3"/>
      <c r="B1010" s="3"/>
      <c r="C1010" s="3"/>
      <c r="D1010" s="3"/>
      <c r="E1010" s="3"/>
      <c r="F1010" s="3"/>
      <c r="G1010" s="49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</row>
    <row r="1011" spans="1:24">
      <c r="A1011" s="3"/>
      <c r="B1011" s="3"/>
      <c r="C1011" s="3"/>
      <c r="D1011" s="3"/>
      <c r="E1011" s="3"/>
      <c r="F1011" s="3"/>
      <c r="G1011" s="49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</row>
    <row r="1012" spans="1:24">
      <c r="A1012" s="3"/>
      <c r="B1012" s="3"/>
      <c r="C1012" s="3"/>
      <c r="D1012" s="3"/>
      <c r="E1012" s="3"/>
      <c r="F1012" s="3"/>
      <c r="G1012" s="49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</row>
    <row r="1013" spans="1:24">
      <c r="A1013" s="3"/>
      <c r="B1013" s="3"/>
      <c r="C1013" s="3"/>
      <c r="D1013" s="3"/>
      <c r="E1013" s="3"/>
      <c r="F1013" s="3"/>
      <c r="G1013" s="49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</row>
    <row r="1014" spans="1:24">
      <c r="A1014" s="3"/>
      <c r="B1014" s="3"/>
      <c r="C1014" s="3"/>
      <c r="D1014" s="3"/>
      <c r="E1014" s="3"/>
      <c r="F1014" s="3"/>
      <c r="G1014" s="49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</row>
    <row r="1015" spans="1:24">
      <c r="A1015" s="3"/>
      <c r="B1015" s="3"/>
      <c r="C1015" s="3"/>
      <c r="D1015" s="3"/>
      <c r="E1015" s="3"/>
      <c r="F1015" s="3"/>
      <c r="G1015" s="49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</row>
    <row r="1016" spans="1:24">
      <c r="A1016" s="3"/>
      <c r="B1016" s="3"/>
      <c r="C1016" s="3"/>
      <c r="D1016" s="3"/>
      <c r="E1016" s="3"/>
      <c r="F1016" s="3"/>
      <c r="G1016" s="49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</row>
    <row r="1017" spans="1:24">
      <c r="A1017" s="3"/>
      <c r="B1017" s="3"/>
      <c r="C1017" s="3"/>
      <c r="D1017" s="3"/>
      <c r="E1017" s="3"/>
      <c r="F1017" s="3"/>
      <c r="G1017" s="49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</row>
    <row r="1018" spans="1:24">
      <c r="A1018" s="3"/>
      <c r="B1018" s="3"/>
      <c r="C1018" s="3"/>
      <c r="D1018" s="3"/>
      <c r="E1018" s="3"/>
      <c r="F1018" s="3"/>
      <c r="G1018" s="49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</row>
    <row r="1019" spans="1:24">
      <c r="A1019" s="3"/>
      <c r="B1019" s="3"/>
      <c r="C1019" s="3"/>
      <c r="D1019" s="3"/>
      <c r="E1019" s="3"/>
      <c r="F1019" s="3"/>
      <c r="G1019" s="49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</row>
    <row r="1020" spans="1:24">
      <c r="A1020" s="3"/>
      <c r="B1020" s="3"/>
      <c r="C1020" s="3"/>
      <c r="D1020" s="3"/>
      <c r="E1020" s="3"/>
      <c r="F1020" s="3"/>
      <c r="G1020" s="49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</row>
    <row r="1021" spans="1:24">
      <c r="A1021" s="3"/>
      <c r="B1021" s="3"/>
      <c r="C1021" s="3"/>
      <c r="D1021" s="3"/>
      <c r="E1021" s="3"/>
      <c r="F1021" s="3"/>
      <c r="G1021" s="49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</row>
    <row r="1022" spans="1:24">
      <c r="A1022" s="3"/>
      <c r="B1022" s="3"/>
      <c r="C1022" s="3"/>
      <c r="D1022" s="3"/>
      <c r="E1022" s="3"/>
      <c r="F1022" s="3"/>
      <c r="G1022" s="49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</row>
    <row r="1023" spans="1:24">
      <c r="A1023" s="3"/>
      <c r="B1023" s="3"/>
      <c r="C1023" s="3"/>
      <c r="D1023" s="3"/>
      <c r="E1023" s="3"/>
      <c r="F1023" s="3"/>
      <c r="G1023" s="49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</row>
    <row r="1024" spans="1:24">
      <c r="A1024" s="3"/>
      <c r="B1024" s="3"/>
      <c r="C1024" s="3"/>
      <c r="D1024" s="3"/>
      <c r="E1024" s="3"/>
      <c r="F1024" s="3"/>
      <c r="G1024" s="49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</row>
    <row r="1025" spans="1:24">
      <c r="A1025" s="3"/>
      <c r="B1025" s="3"/>
      <c r="C1025" s="3"/>
      <c r="D1025" s="3"/>
      <c r="E1025" s="3"/>
      <c r="F1025" s="3"/>
      <c r="G1025" s="49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</row>
    <row r="1026" spans="1:24">
      <c r="A1026" s="3"/>
      <c r="B1026" s="3"/>
      <c r="C1026" s="3"/>
      <c r="D1026" s="3"/>
      <c r="E1026" s="3"/>
      <c r="F1026" s="3"/>
      <c r="G1026" s="49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</row>
    <row r="1027" spans="1:24">
      <c r="A1027" s="3"/>
      <c r="B1027" s="3"/>
      <c r="C1027" s="3"/>
      <c r="D1027" s="3"/>
      <c r="E1027" s="3"/>
      <c r="F1027" s="3"/>
      <c r="G1027" s="49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</row>
    <row r="1028" spans="1:24">
      <c r="A1028" s="3"/>
      <c r="B1028" s="3"/>
      <c r="C1028" s="3"/>
      <c r="D1028" s="3"/>
      <c r="E1028" s="3"/>
      <c r="F1028" s="3"/>
      <c r="G1028" s="49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</row>
    <row r="1029" spans="1:24">
      <c r="A1029" s="3"/>
      <c r="B1029" s="3"/>
      <c r="C1029" s="3"/>
      <c r="D1029" s="3"/>
      <c r="E1029" s="3"/>
      <c r="F1029" s="3"/>
      <c r="G1029" s="49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</row>
    <row r="1030" spans="1:24">
      <c r="A1030" s="3"/>
      <c r="B1030" s="3"/>
      <c r="C1030" s="3"/>
      <c r="D1030" s="3"/>
      <c r="E1030" s="3"/>
      <c r="F1030" s="3"/>
      <c r="G1030" s="49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</row>
    <row r="1031" spans="1:24">
      <c r="A1031" s="3"/>
      <c r="B1031" s="3"/>
      <c r="C1031" s="3"/>
      <c r="D1031" s="3"/>
      <c r="E1031" s="3"/>
      <c r="F1031" s="3"/>
      <c r="G1031" s="49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</row>
    <row r="1032" spans="1:24">
      <c r="A1032" s="3"/>
      <c r="B1032" s="3"/>
      <c r="C1032" s="3"/>
      <c r="D1032" s="3"/>
      <c r="E1032" s="3"/>
      <c r="F1032" s="3"/>
      <c r="G1032" s="49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</row>
    <row r="1033" spans="1:24">
      <c r="A1033" s="3"/>
      <c r="B1033" s="3"/>
      <c r="C1033" s="3"/>
      <c r="D1033" s="3"/>
      <c r="E1033" s="3"/>
      <c r="F1033" s="3"/>
      <c r="G1033" s="49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</row>
    <row r="1034" spans="1:24">
      <c r="A1034" s="3"/>
      <c r="B1034" s="3"/>
      <c r="C1034" s="3"/>
      <c r="D1034" s="3"/>
      <c r="E1034" s="3"/>
      <c r="F1034" s="3"/>
      <c r="G1034" s="49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</row>
    <row r="1035" spans="1:24">
      <c r="A1035" s="3"/>
      <c r="B1035" s="3"/>
      <c r="C1035" s="3"/>
      <c r="D1035" s="3"/>
      <c r="E1035" s="3"/>
      <c r="F1035" s="3"/>
      <c r="G1035" s="49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</row>
    <row r="1036" spans="1:24">
      <c r="A1036" s="3"/>
      <c r="B1036" s="3"/>
      <c r="C1036" s="3"/>
      <c r="D1036" s="3"/>
      <c r="E1036" s="3"/>
      <c r="F1036" s="3"/>
      <c r="G1036" s="49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</row>
    <row r="1037" spans="1:24">
      <c r="A1037" s="3"/>
      <c r="B1037" s="3"/>
      <c r="C1037" s="3"/>
      <c r="D1037" s="3"/>
      <c r="E1037" s="3"/>
      <c r="F1037" s="3"/>
      <c r="G1037" s="49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</row>
    <row r="1038" spans="1:24">
      <c r="A1038" s="3"/>
      <c r="B1038" s="3"/>
      <c r="C1038" s="3"/>
      <c r="D1038" s="3"/>
      <c r="E1038" s="3"/>
      <c r="F1038" s="3"/>
      <c r="G1038" s="49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</row>
    <row r="1039" spans="1:24">
      <c r="A1039" s="3"/>
      <c r="B1039" s="3"/>
      <c r="C1039" s="3"/>
      <c r="D1039" s="3"/>
      <c r="E1039" s="3"/>
      <c r="F1039" s="3"/>
      <c r="G1039" s="49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</row>
    <row r="1040" spans="1:24">
      <c r="A1040" s="3"/>
      <c r="B1040" s="3"/>
      <c r="C1040" s="3"/>
      <c r="D1040" s="3"/>
      <c r="E1040" s="3"/>
      <c r="F1040" s="3"/>
      <c r="G1040" s="49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</row>
    <row r="1041" spans="1:24">
      <c r="A1041" s="3"/>
      <c r="B1041" s="3"/>
      <c r="C1041" s="3"/>
      <c r="D1041" s="3"/>
      <c r="E1041" s="3"/>
      <c r="F1041" s="3"/>
      <c r="G1041" s="49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</row>
    <row r="1042" spans="1:24">
      <c r="A1042" s="3"/>
      <c r="B1042" s="3"/>
      <c r="C1042" s="3"/>
      <c r="D1042" s="3"/>
      <c r="E1042" s="3"/>
      <c r="F1042" s="3"/>
      <c r="G1042" s="49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</row>
    <row r="1043" spans="1:24">
      <c r="A1043" s="3"/>
      <c r="B1043" s="3"/>
      <c r="C1043" s="3"/>
      <c r="D1043" s="3"/>
      <c r="E1043" s="3"/>
      <c r="F1043" s="3"/>
      <c r="G1043" s="49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</row>
    <row r="1044" spans="1:24">
      <c r="A1044" s="3"/>
      <c r="B1044" s="3"/>
      <c r="C1044" s="3"/>
      <c r="D1044" s="3"/>
      <c r="E1044" s="3"/>
      <c r="F1044" s="3"/>
      <c r="G1044" s="49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</row>
    <row r="1045" spans="1:24">
      <c r="A1045" s="3"/>
      <c r="B1045" s="3"/>
      <c r="C1045" s="3"/>
      <c r="D1045" s="3"/>
      <c r="E1045" s="3"/>
      <c r="F1045" s="3"/>
      <c r="G1045" s="49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</row>
    <row r="1046" spans="1:24">
      <c r="A1046" s="3"/>
      <c r="B1046" s="3"/>
      <c r="C1046" s="3"/>
      <c r="D1046" s="3"/>
      <c r="E1046" s="3"/>
      <c r="F1046" s="3"/>
      <c r="G1046" s="49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</row>
    <row r="1047" spans="1:24">
      <c r="A1047" s="3"/>
      <c r="B1047" s="3"/>
      <c r="C1047" s="3"/>
      <c r="D1047" s="3"/>
      <c r="E1047" s="3"/>
      <c r="F1047" s="3"/>
      <c r="G1047" s="49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</row>
    <row r="1048" spans="1:24">
      <c r="A1048" s="3"/>
      <c r="B1048" s="3"/>
      <c r="C1048" s="3"/>
      <c r="D1048" s="3"/>
      <c r="E1048" s="3"/>
      <c r="F1048" s="3"/>
      <c r="G1048" s="49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</row>
    <row r="1049" spans="1:24">
      <c r="A1049" s="3"/>
      <c r="B1049" s="3"/>
      <c r="C1049" s="3"/>
      <c r="D1049" s="3"/>
      <c r="E1049" s="3"/>
      <c r="F1049" s="3"/>
      <c r="G1049" s="49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</row>
    <row r="1050" spans="1:24">
      <c r="A1050" s="3"/>
      <c r="B1050" s="3"/>
      <c r="C1050" s="3"/>
      <c r="D1050" s="3"/>
      <c r="E1050" s="3"/>
      <c r="F1050" s="3"/>
      <c r="G1050" s="49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</row>
    <row r="1051" spans="1:24">
      <c r="A1051" s="3"/>
      <c r="B1051" s="3"/>
      <c r="C1051" s="3"/>
      <c r="D1051" s="3"/>
      <c r="E1051" s="3"/>
      <c r="F1051" s="3"/>
      <c r="G1051" s="49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</row>
    <row r="1052" spans="1:24">
      <c r="A1052" s="3"/>
      <c r="B1052" s="3"/>
      <c r="C1052" s="3"/>
      <c r="D1052" s="3"/>
      <c r="E1052" s="3"/>
      <c r="F1052" s="3"/>
      <c r="G1052" s="49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</row>
    <row r="1053" spans="1:24">
      <c r="A1053" s="3"/>
      <c r="B1053" s="3"/>
      <c r="C1053" s="3"/>
      <c r="D1053" s="3"/>
      <c r="E1053" s="3"/>
      <c r="F1053" s="3"/>
      <c r="G1053" s="49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</row>
    <row r="1054" spans="1:24">
      <c r="A1054" s="3"/>
      <c r="B1054" s="3"/>
      <c r="C1054" s="3"/>
      <c r="D1054" s="3"/>
      <c r="E1054" s="3"/>
      <c r="F1054" s="3"/>
      <c r="G1054" s="49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</row>
    <row r="1055" spans="1:24">
      <c r="A1055" s="3"/>
      <c r="B1055" s="3"/>
      <c r="C1055" s="3"/>
      <c r="D1055" s="3"/>
      <c r="E1055" s="3"/>
      <c r="F1055" s="3"/>
      <c r="G1055" s="49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</row>
    <row r="1056" spans="1:24">
      <c r="A1056" s="3"/>
      <c r="B1056" s="3"/>
      <c r="C1056" s="3"/>
      <c r="D1056" s="3"/>
      <c r="E1056" s="3"/>
      <c r="F1056" s="3"/>
      <c r="G1056" s="49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</row>
    <row r="1057" spans="1:24">
      <c r="A1057" s="3"/>
      <c r="B1057" s="3"/>
      <c r="C1057" s="3"/>
      <c r="D1057" s="3"/>
      <c r="E1057" s="3"/>
      <c r="F1057" s="3"/>
      <c r="G1057" s="49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</row>
    <row r="1058" spans="1:24">
      <c r="A1058" s="3"/>
      <c r="B1058" s="3"/>
      <c r="C1058" s="3"/>
      <c r="D1058" s="3"/>
      <c r="E1058" s="3"/>
      <c r="F1058" s="3"/>
      <c r="G1058" s="49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</row>
    <row r="1059" spans="1:24">
      <c r="A1059" s="3"/>
      <c r="B1059" s="3"/>
      <c r="C1059" s="3"/>
      <c r="D1059" s="3"/>
      <c r="E1059" s="3"/>
      <c r="F1059" s="3"/>
      <c r="G1059" s="49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</row>
    <row r="1060" spans="1:24">
      <c r="A1060" s="3"/>
      <c r="B1060" s="3"/>
      <c r="C1060" s="3"/>
      <c r="D1060" s="3"/>
      <c r="E1060" s="3"/>
      <c r="F1060" s="3"/>
      <c r="G1060" s="49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</row>
    <row r="1061" spans="1:24">
      <c r="A1061" s="3"/>
      <c r="B1061" s="3"/>
      <c r="C1061" s="3"/>
      <c r="D1061" s="3"/>
      <c r="E1061" s="3"/>
      <c r="F1061" s="3"/>
      <c r="G1061" s="49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</row>
    <row r="1062" spans="1:24">
      <c r="A1062" s="3"/>
      <c r="B1062" s="3"/>
      <c r="C1062" s="3"/>
      <c r="D1062" s="3"/>
      <c r="E1062" s="3"/>
      <c r="F1062" s="3"/>
      <c r="G1062" s="49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</row>
    <row r="1063" spans="1:24">
      <c r="A1063" s="3"/>
      <c r="B1063" s="3"/>
      <c r="C1063" s="3"/>
      <c r="D1063" s="3"/>
      <c r="E1063" s="3"/>
      <c r="F1063" s="3"/>
      <c r="G1063" s="49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</row>
    <row r="1064" spans="1:24">
      <c r="A1064" s="3"/>
      <c r="B1064" s="3"/>
      <c r="C1064" s="3"/>
      <c r="D1064" s="3"/>
      <c r="E1064" s="3"/>
      <c r="F1064" s="3"/>
      <c r="G1064" s="49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</row>
    <row r="1065" spans="1:24">
      <c r="A1065" s="3"/>
      <c r="B1065" s="3"/>
      <c r="C1065" s="3"/>
      <c r="D1065" s="3"/>
      <c r="E1065" s="3"/>
      <c r="F1065" s="3"/>
      <c r="G1065" s="49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</row>
    <row r="1066" spans="1:24">
      <c r="A1066" s="3"/>
      <c r="B1066" s="3"/>
      <c r="C1066" s="3"/>
      <c r="D1066" s="3"/>
      <c r="E1066" s="3"/>
      <c r="F1066" s="3"/>
      <c r="G1066" s="49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</row>
    <row r="1067" spans="1:24">
      <c r="A1067" s="3"/>
      <c r="B1067" s="3"/>
      <c r="C1067" s="3"/>
      <c r="D1067" s="3"/>
      <c r="E1067" s="3"/>
      <c r="F1067" s="3"/>
      <c r="G1067" s="49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</row>
    <row r="1068" spans="1:24">
      <c r="A1068" s="3"/>
      <c r="B1068" s="3"/>
      <c r="C1068" s="3"/>
      <c r="D1068" s="3"/>
      <c r="E1068" s="3"/>
      <c r="F1068" s="3"/>
      <c r="G1068" s="49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</row>
    <row r="1069" spans="1:24">
      <c r="A1069" s="3"/>
      <c r="B1069" s="3"/>
      <c r="C1069" s="3"/>
      <c r="D1069" s="3"/>
      <c r="E1069" s="3"/>
      <c r="F1069" s="3"/>
      <c r="G1069" s="49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</row>
    <row r="1070" spans="1:24">
      <c r="A1070" s="3"/>
      <c r="B1070" s="3"/>
      <c r="C1070" s="3"/>
      <c r="D1070" s="3"/>
      <c r="E1070" s="3"/>
      <c r="F1070" s="3"/>
      <c r="G1070" s="49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</row>
    <row r="1071" spans="1:24">
      <c r="A1071" s="3"/>
      <c r="B1071" s="3"/>
      <c r="C1071" s="3"/>
      <c r="D1071" s="3"/>
      <c r="E1071" s="3"/>
      <c r="F1071" s="3"/>
      <c r="G1071" s="49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</row>
    <row r="1072" spans="1:24">
      <c r="A1072" s="3"/>
      <c r="B1072" s="3"/>
      <c r="C1072" s="3"/>
      <c r="D1072" s="3"/>
      <c r="E1072" s="3"/>
      <c r="F1072" s="3"/>
      <c r="G1072" s="49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</row>
    <row r="1073" spans="1:24">
      <c r="A1073" s="3"/>
      <c r="B1073" s="3"/>
      <c r="C1073" s="3"/>
      <c r="D1073" s="3"/>
      <c r="E1073" s="3"/>
      <c r="F1073" s="3"/>
      <c r="G1073" s="49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</row>
    <row r="1074" spans="1:24">
      <c r="A1074" s="3"/>
      <c r="B1074" s="3"/>
      <c r="C1074" s="3"/>
      <c r="D1074" s="3"/>
      <c r="E1074" s="3"/>
      <c r="F1074" s="3"/>
      <c r="G1074" s="49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</row>
    <row r="1075" spans="1:24">
      <c r="A1075" s="3"/>
      <c r="B1075" s="3"/>
      <c r="C1075" s="3"/>
      <c r="D1075" s="3"/>
      <c r="E1075" s="3"/>
      <c r="F1075" s="3"/>
      <c r="G1075" s="49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</row>
    <row r="1076" spans="1:24">
      <c r="A1076" s="3"/>
      <c r="B1076" s="3"/>
      <c r="C1076" s="3"/>
      <c r="D1076" s="3"/>
      <c r="E1076" s="3"/>
      <c r="F1076" s="3"/>
      <c r="G1076" s="49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</row>
    <row r="1077" spans="1:24">
      <c r="A1077" s="3"/>
      <c r="B1077" s="3"/>
      <c r="C1077" s="3"/>
      <c r="D1077" s="3"/>
      <c r="E1077" s="3"/>
      <c r="F1077" s="3"/>
      <c r="G1077" s="49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</row>
    <row r="1078" spans="1:24">
      <c r="A1078" s="3"/>
      <c r="B1078" s="3"/>
      <c r="C1078" s="3"/>
      <c r="D1078" s="3"/>
      <c r="E1078" s="3"/>
      <c r="F1078" s="3"/>
      <c r="G1078" s="49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</row>
    <row r="1079" spans="1:24">
      <c r="A1079" s="3"/>
      <c r="B1079" s="3"/>
      <c r="C1079" s="3"/>
      <c r="D1079" s="3"/>
      <c r="E1079" s="3"/>
      <c r="F1079" s="3"/>
      <c r="G1079" s="49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</row>
    <row r="1080" spans="1:24">
      <c r="A1080" s="3"/>
      <c r="B1080" s="3"/>
      <c r="C1080" s="3"/>
      <c r="D1080" s="3"/>
      <c r="E1080" s="3"/>
      <c r="F1080" s="3"/>
      <c r="G1080" s="49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</row>
    <row r="1081" spans="1:24">
      <c r="A1081" s="3"/>
      <c r="B1081" s="3"/>
      <c r="C1081" s="3"/>
      <c r="D1081" s="3"/>
      <c r="E1081" s="3"/>
      <c r="F1081" s="3"/>
      <c r="G1081" s="49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</row>
    <row r="1082" spans="1:24">
      <c r="A1082" s="3"/>
      <c r="B1082" s="3"/>
      <c r="C1082" s="3"/>
      <c r="D1082" s="3"/>
      <c r="E1082" s="3"/>
      <c r="F1082" s="3"/>
      <c r="G1082" s="49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</row>
    <row r="1083" spans="1:24">
      <c r="A1083" s="3"/>
      <c r="B1083" s="3"/>
      <c r="C1083" s="3"/>
      <c r="D1083" s="3"/>
      <c r="E1083" s="3"/>
      <c r="F1083" s="3"/>
      <c r="G1083" s="49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</row>
    <row r="1084" spans="1:24">
      <c r="A1084" s="3"/>
      <c r="B1084" s="3"/>
      <c r="C1084" s="3"/>
      <c r="D1084" s="3"/>
      <c r="E1084" s="3"/>
      <c r="F1084" s="3"/>
      <c r="G1084" s="49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</row>
    <row r="1085" spans="1:24">
      <c r="A1085" s="3"/>
      <c r="B1085" s="3"/>
      <c r="C1085" s="3"/>
      <c r="D1085" s="3"/>
      <c r="E1085" s="3"/>
      <c r="F1085" s="3"/>
      <c r="G1085" s="49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</row>
    <row r="1086" spans="1:24">
      <c r="A1086" s="3"/>
      <c r="B1086" s="3"/>
      <c r="C1086" s="3"/>
      <c r="D1086" s="3"/>
      <c r="E1086" s="3"/>
      <c r="F1086" s="3"/>
      <c r="G1086" s="49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</row>
    <row r="1087" spans="1:24">
      <c r="A1087" s="3"/>
      <c r="B1087" s="3"/>
      <c r="C1087" s="3"/>
      <c r="D1087" s="3"/>
      <c r="E1087" s="3"/>
      <c r="F1087" s="3"/>
      <c r="G1087" s="49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</row>
    <row r="1088" spans="1:24">
      <c r="A1088" s="3"/>
      <c r="B1088" s="3"/>
      <c r="C1088" s="3"/>
      <c r="D1088" s="3"/>
      <c r="E1088" s="3"/>
      <c r="F1088" s="3"/>
      <c r="G1088" s="49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</row>
    <row r="1089" spans="1:24">
      <c r="A1089" s="3"/>
      <c r="B1089" s="3"/>
      <c r="C1089" s="3"/>
      <c r="D1089" s="3"/>
      <c r="E1089" s="3"/>
      <c r="F1089" s="3"/>
      <c r="G1089" s="49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</row>
    <row r="1090" spans="1:24">
      <c r="A1090" s="3"/>
      <c r="B1090" s="3"/>
      <c r="C1090" s="3"/>
      <c r="D1090" s="3"/>
      <c r="E1090" s="3"/>
      <c r="F1090" s="3"/>
      <c r="G1090" s="49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</row>
    <row r="1091" spans="1:24">
      <c r="A1091" s="3"/>
      <c r="B1091" s="3"/>
      <c r="C1091" s="3"/>
      <c r="D1091" s="3"/>
      <c r="E1091" s="3"/>
      <c r="F1091" s="3"/>
      <c r="G1091" s="49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</row>
    <row r="1092" spans="1:24">
      <c r="A1092" s="3"/>
      <c r="B1092" s="3"/>
      <c r="C1092" s="3"/>
      <c r="D1092" s="3"/>
      <c r="E1092" s="3"/>
      <c r="F1092" s="3"/>
      <c r="G1092" s="49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</row>
    <row r="1093" spans="1:24">
      <c r="A1093" s="3"/>
      <c r="B1093" s="3"/>
      <c r="C1093" s="3"/>
      <c r="D1093" s="3"/>
      <c r="E1093" s="3"/>
      <c r="F1093" s="3"/>
      <c r="G1093" s="49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</row>
    <row r="1094" spans="1:24">
      <c r="A1094" s="3"/>
      <c r="B1094" s="3"/>
      <c r="C1094" s="3"/>
      <c r="D1094" s="3"/>
      <c r="E1094" s="3"/>
      <c r="F1094" s="3"/>
      <c r="G1094" s="49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</row>
    <row r="1095" spans="1:24">
      <c r="A1095" s="3"/>
      <c r="B1095" s="3"/>
      <c r="C1095" s="3"/>
      <c r="D1095" s="3"/>
      <c r="E1095" s="3"/>
      <c r="F1095" s="3"/>
      <c r="G1095" s="49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</row>
    <row r="1096" spans="1:24">
      <c r="A1096" s="3"/>
      <c r="B1096" s="3"/>
      <c r="C1096" s="3"/>
      <c r="D1096" s="3"/>
      <c r="E1096" s="3"/>
      <c r="F1096" s="3"/>
      <c r="G1096" s="49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</row>
    <row r="1097" spans="1:24">
      <c r="A1097" s="3"/>
      <c r="B1097" s="3"/>
      <c r="C1097" s="3"/>
      <c r="D1097" s="3"/>
      <c r="E1097" s="3"/>
      <c r="F1097" s="3"/>
      <c r="G1097" s="49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</row>
    <row r="1098" spans="1:24">
      <c r="A1098" s="3"/>
      <c r="B1098" s="3"/>
      <c r="C1098" s="3"/>
      <c r="D1098" s="3"/>
      <c r="E1098" s="3"/>
      <c r="F1098" s="3"/>
      <c r="G1098" s="49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</row>
    <row r="1099" spans="1:24">
      <c r="A1099" s="3"/>
      <c r="B1099" s="3"/>
      <c r="C1099" s="3"/>
      <c r="D1099" s="3"/>
      <c r="E1099" s="3"/>
      <c r="F1099" s="3"/>
      <c r="G1099" s="49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</row>
    <row r="1100" spans="1:24">
      <c r="A1100" s="3"/>
      <c r="B1100" s="3"/>
      <c r="C1100" s="3"/>
      <c r="D1100" s="3"/>
      <c r="E1100" s="3"/>
      <c r="F1100" s="3"/>
      <c r="G1100" s="49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</row>
    <row r="1101" spans="1:24">
      <c r="A1101" s="3"/>
      <c r="B1101" s="3"/>
      <c r="C1101" s="3"/>
      <c r="D1101" s="3"/>
      <c r="E1101" s="3"/>
      <c r="F1101" s="3"/>
      <c r="G1101" s="49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</row>
    <row r="1102" spans="1:24">
      <c r="A1102" s="3"/>
      <c r="B1102" s="3"/>
      <c r="C1102" s="3"/>
      <c r="D1102" s="3"/>
      <c r="E1102" s="3"/>
      <c r="F1102" s="3"/>
      <c r="G1102" s="49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</row>
    <row r="1103" spans="1:24">
      <c r="A1103" s="3"/>
      <c r="B1103" s="3"/>
      <c r="C1103" s="3"/>
      <c r="D1103" s="3"/>
      <c r="E1103" s="3"/>
      <c r="F1103" s="3"/>
      <c r="G1103" s="49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</row>
    <row r="1104" spans="1:24">
      <c r="A1104" s="3"/>
      <c r="B1104" s="3"/>
      <c r="C1104" s="3"/>
      <c r="D1104" s="3"/>
      <c r="E1104" s="3"/>
      <c r="F1104" s="3"/>
      <c r="G1104" s="49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</row>
    <row r="1105" spans="1:24">
      <c r="A1105" s="3"/>
      <c r="B1105" s="3"/>
      <c r="C1105" s="3"/>
      <c r="D1105" s="3"/>
      <c r="E1105" s="3"/>
      <c r="F1105" s="3"/>
      <c r="G1105" s="49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</row>
    <row r="1106" spans="1:24">
      <c r="A1106" s="3"/>
      <c r="B1106" s="3"/>
      <c r="C1106" s="3"/>
      <c r="D1106" s="3"/>
      <c r="E1106" s="3"/>
      <c r="F1106" s="3"/>
      <c r="G1106" s="49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</row>
    <row r="1107" spans="1:24">
      <c r="A1107" s="3"/>
      <c r="B1107" s="3"/>
      <c r="C1107" s="3"/>
      <c r="D1107" s="3"/>
      <c r="E1107" s="3"/>
      <c r="F1107" s="3"/>
      <c r="G1107" s="49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</row>
    <row r="1108" spans="1:24">
      <c r="A1108" s="3"/>
      <c r="B1108" s="3"/>
      <c r="C1108" s="3"/>
      <c r="D1108" s="3"/>
      <c r="E1108" s="3"/>
      <c r="F1108" s="3"/>
      <c r="G1108" s="49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</row>
    <row r="1109" spans="1:24">
      <c r="A1109" s="3"/>
      <c r="B1109" s="3"/>
      <c r="C1109" s="3"/>
      <c r="D1109" s="3"/>
      <c r="E1109" s="3"/>
      <c r="F1109" s="3"/>
      <c r="G1109" s="49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</row>
    <row r="1110" spans="1:24">
      <c r="A1110" s="3"/>
      <c r="B1110" s="3"/>
      <c r="C1110" s="3"/>
      <c r="D1110" s="3"/>
      <c r="E1110" s="3"/>
      <c r="F1110" s="3"/>
      <c r="G1110" s="49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</row>
    <row r="1111" spans="1:24">
      <c r="A1111" s="3"/>
      <c r="B1111" s="3"/>
      <c r="C1111" s="3"/>
      <c r="D1111" s="3"/>
      <c r="E1111" s="3"/>
      <c r="F1111" s="3"/>
      <c r="G1111" s="49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</row>
    <row r="1112" spans="1:24">
      <c r="A1112" s="3"/>
      <c r="B1112" s="3"/>
      <c r="C1112" s="3"/>
      <c r="D1112" s="3"/>
      <c r="E1112" s="3"/>
      <c r="F1112" s="3"/>
      <c r="G1112" s="49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</row>
    <row r="1113" spans="1:24">
      <c r="A1113" s="3"/>
      <c r="B1113" s="3"/>
      <c r="C1113" s="3"/>
      <c r="D1113" s="3"/>
      <c r="E1113" s="3"/>
      <c r="F1113" s="3"/>
      <c r="G1113" s="49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</row>
    <row r="1114" spans="1:24">
      <c r="A1114" s="3"/>
      <c r="B1114" s="3"/>
      <c r="C1114" s="3"/>
      <c r="D1114" s="3"/>
      <c r="E1114" s="3"/>
      <c r="F1114" s="3"/>
      <c r="G1114" s="49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</row>
    <row r="1115" spans="1:24">
      <c r="A1115" s="3"/>
      <c r="B1115" s="3"/>
      <c r="C1115" s="3"/>
      <c r="D1115" s="3"/>
      <c r="E1115" s="3"/>
      <c r="F1115" s="3"/>
      <c r="G1115" s="49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</row>
    <row r="1116" spans="1:24">
      <c r="A1116" s="3"/>
      <c r="B1116" s="3"/>
      <c r="C1116" s="3"/>
      <c r="D1116" s="3"/>
      <c r="E1116" s="3"/>
      <c r="F1116" s="3"/>
      <c r="G1116" s="49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</row>
    <row r="1117" spans="1:24">
      <c r="A1117" s="3"/>
      <c r="B1117" s="3"/>
      <c r="C1117" s="3"/>
      <c r="D1117" s="3"/>
      <c r="E1117" s="3"/>
      <c r="F1117" s="3"/>
      <c r="G1117" s="49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</row>
    <row r="1118" spans="1:24">
      <c r="A1118" s="3"/>
      <c r="B1118" s="3"/>
      <c r="C1118" s="3"/>
      <c r="D1118" s="3"/>
      <c r="E1118" s="3"/>
      <c r="F1118" s="3"/>
      <c r="G1118" s="49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</row>
    <row r="1119" spans="1:24">
      <c r="A1119" s="3"/>
      <c r="B1119" s="3"/>
      <c r="C1119" s="3"/>
      <c r="D1119" s="3"/>
      <c r="E1119" s="3"/>
      <c r="F1119" s="3"/>
      <c r="G1119" s="49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</row>
    <row r="1120" spans="1:24">
      <c r="A1120" s="3"/>
      <c r="B1120" s="3"/>
      <c r="C1120" s="3"/>
      <c r="D1120" s="3"/>
      <c r="E1120" s="3"/>
      <c r="F1120" s="3"/>
      <c r="G1120" s="49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</row>
    <row r="1121" spans="1:24">
      <c r="A1121" s="3"/>
      <c r="B1121" s="3"/>
      <c r="C1121" s="3"/>
      <c r="D1121" s="3"/>
      <c r="E1121" s="3"/>
      <c r="F1121" s="3"/>
      <c r="G1121" s="49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</row>
    <row r="1122" spans="1:24">
      <c r="A1122" s="3"/>
      <c r="B1122" s="3"/>
      <c r="C1122" s="3"/>
      <c r="D1122" s="3"/>
      <c r="E1122" s="3"/>
      <c r="F1122" s="3"/>
      <c r="G1122" s="49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</row>
    <row r="1123" spans="1:24">
      <c r="A1123" s="3"/>
      <c r="B1123" s="3"/>
      <c r="C1123" s="3"/>
      <c r="D1123" s="3"/>
      <c r="E1123" s="3"/>
      <c r="F1123" s="3"/>
      <c r="G1123" s="49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</row>
    <row r="1124" spans="1:24">
      <c r="A1124" s="3"/>
      <c r="B1124" s="3"/>
      <c r="C1124" s="3"/>
      <c r="D1124" s="3"/>
      <c r="E1124" s="3"/>
      <c r="F1124" s="3"/>
      <c r="G1124" s="49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</row>
    <row r="1125" spans="1:24">
      <c r="A1125" s="3"/>
      <c r="B1125" s="3"/>
      <c r="C1125" s="3"/>
      <c r="D1125" s="3"/>
      <c r="E1125" s="3"/>
      <c r="F1125" s="3"/>
      <c r="G1125" s="49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</row>
    <row r="1126" spans="1:24">
      <c r="A1126" s="3"/>
      <c r="B1126" s="3"/>
      <c r="C1126" s="3"/>
      <c r="D1126" s="3"/>
      <c r="E1126" s="3"/>
      <c r="F1126" s="3"/>
      <c r="G1126" s="49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</row>
    <row r="1127" spans="1:24">
      <c r="A1127" s="3"/>
      <c r="B1127" s="3"/>
      <c r="C1127" s="3"/>
      <c r="D1127" s="3"/>
      <c r="E1127" s="3"/>
      <c r="F1127" s="3"/>
      <c r="G1127" s="49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</row>
    <row r="1128" spans="1:24">
      <c r="A1128" s="3"/>
      <c r="B1128" s="3"/>
      <c r="C1128" s="3"/>
      <c r="D1128" s="3"/>
      <c r="E1128" s="3"/>
      <c r="F1128" s="3"/>
      <c r="G1128" s="49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</row>
    <row r="1129" spans="1:24">
      <c r="A1129" s="3"/>
      <c r="B1129" s="3"/>
      <c r="C1129" s="3"/>
      <c r="D1129" s="3"/>
      <c r="E1129" s="3"/>
      <c r="F1129" s="3"/>
      <c r="G1129" s="49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</row>
    <row r="1130" spans="1:24">
      <c r="A1130" s="3"/>
      <c r="B1130" s="3"/>
      <c r="C1130" s="3"/>
      <c r="D1130" s="3"/>
      <c r="E1130" s="3"/>
      <c r="F1130" s="3"/>
      <c r="G1130" s="49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</row>
    <row r="1131" spans="1:24">
      <c r="A1131" s="3"/>
      <c r="B1131" s="3"/>
      <c r="C1131" s="3"/>
      <c r="D1131" s="3"/>
      <c r="E1131" s="3"/>
      <c r="F1131" s="3"/>
      <c r="G1131" s="49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</row>
    <row r="1132" spans="1:24">
      <c r="A1132" s="3"/>
      <c r="B1132" s="3"/>
      <c r="C1132" s="3"/>
      <c r="D1132" s="3"/>
      <c r="E1132" s="3"/>
      <c r="F1132" s="3"/>
      <c r="G1132" s="49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</row>
    <row r="1133" spans="1:24">
      <c r="A1133" s="3"/>
      <c r="B1133" s="3"/>
      <c r="C1133" s="3"/>
      <c r="D1133" s="3"/>
      <c r="E1133" s="3"/>
      <c r="F1133" s="3"/>
      <c r="G1133" s="49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</row>
    <row r="1134" spans="1:24">
      <c r="A1134" s="3"/>
      <c r="B1134" s="3"/>
      <c r="C1134" s="3"/>
      <c r="D1134" s="3"/>
      <c r="E1134" s="3"/>
      <c r="F1134" s="3"/>
      <c r="G1134" s="49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</row>
    <row r="1135" spans="1:24">
      <c r="A1135" s="3"/>
      <c r="B1135" s="3"/>
      <c r="C1135" s="3"/>
      <c r="D1135" s="3"/>
      <c r="E1135" s="3"/>
      <c r="F1135" s="3"/>
      <c r="G1135" s="49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</row>
    <row r="1136" spans="1:24">
      <c r="A1136" s="3"/>
      <c r="B1136" s="3"/>
      <c r="C1136" s="3"/>
      <c r="D1136" s="3"/>
      <c r="E1136" s="3"/>
      <c r="F1136" s="3"/>
      <c r="G1136" s="49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</row>
    <row r="1137" spans="1:24">
      <c r="A1137" s="3"/>
      <c r="B1137" s="3"/>
      <c r="C1137" s="3"/>
      <c r="D1137" s="3"/>
      <c r="E1137" s="3"/>
      <c r="F1137" s="3"/>
      <c r="G1137" s="49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</row>
    <row r="1138" spans="1:24">
      <c r="A1138" s="3"/>
      <c r="B1138" s="3"/>
      <c r="C1138" s="3"/>
      <c r="D1138" s="3"/>
      <c r="E1138" s="3"/>
      <c r="F1138" s="3"/>
      <c r="G1138" s="49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</row>
    <row r="1139" spans="1:24">
      <c r="A1139" s="3"/>
      <c r="B1139" s="3"/>
      <c r="C1139" s="3"/>
      <c r="D1139" s="3"/>
      <c r="E1139" s="3"/>
      <c r="F1139" s="3"/>
      <c r="G1139" s="49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</row>
    <row r="1140" spans="1:24">
      <c r="A1140" s="3"/>
      <c r="B1140" s="3"/>
      <c r="C1140" s="3"/>
      <c r="D1140" s="3"/>
      <c r="E1140" s="3"/>
      <c r="F1140" s="3"/>
      <c r="G1140" s="49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</row>
    <row r="1141" spans="1:24">
      <c r="A1141" s="3"/>
      <c r="B1141" s="3"/>
      <c r="C1141" s="3"/>
      <c r="D1141" s="3"/>
      <c r="E1141" s="3"/>
      <c r="F1141" s="3"/>
      <c r="G1141" s="49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</row>
    <row r="1142" spans="1:24">
      <c r="A1142" s="3"/>
      <c r="B1142" s="3"/>
      <c r="C1142" s="3"/>
      <c r="D1142" s="3"/>
      <c r="E1142" s="3"/>
      <c r="F1142" s="3"/>
      <c r="G1142" s="49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</row>
    <row r="1143" spans="1:24">
      <c r="A1143" s="3"/>
      <c r="B1143" s="3"/>
      <c r="C1143" s="3"/>
      <c r="D1143" s="3"/>
      <c r="E1143" s="3"/>
      <c r="F1143" s="3"/>
      <c r="G1143" s="49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</row>
    <row r="1144" spans="1:24">
      <c r="A1144" s="3"/>
      <c r="B1144" s="3"/>
      <c r="C1144" s="3"/>
      <c r="D1144" s="3"/>
      <c r="E1144" s="3"/>
      <c r="F1144" s="3"/>
      <c r="G1144" s="49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</row>
    <row r="1145" spans="1:24">
      <c r="A1145" s="3"/>
      <c r="B1145" s="3"/>
      <c r="C1145" s="3"/>
      <c r="D1145" s="3"/>
      <c r="E1145" s="3"/>
      <c r="F1145" s="3"/>
      <c r="G1145" s="49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</row>
    <row r="1146" spans="1:24">
      <c r="A1146" s="3"/>
      <c r="B1146" s="3"/>
      <c r="C1146" s="3"/>
      <c r="D1146" s="3"/>
      <c r="E1146" s="3"/>
      <c r="F1146" s="3"/>
      <c r="G1146" s="49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</row>
    <row r="1147" spans="1:24">
      <c r="A1147" s="3"/>
      <c r="B1147" s="3"/>
      <c r="C1147" s="3"/>
      <c r="D1147" s="3"/>
      <c r="E1147" s="3"/>
      <c r="F1147" s="3"/>
      <c r="G1147" s="49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</row>
    <row r="1148" spans="1:24">
      <c r="A1148" s="3"/>
      <c r="B1148" s="3"/>
      <c r="C1148" s="3"/>
      <c r="D1148" s="3"/>
      <c r="E1148" s="3"/>
      <c r="F1148" s="3"/>
      <c r="G1148" s="49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</row>
    <row r="1149" spans="1:24">
      <c r="A1149" s="3"/>
      <c r="B1149" s="3"/>
      <c r="C1149" s="3"/>
      <c r="D1149" s="3"/>
      <c r="E1149" s="3"/>
      <c r="F1149" s="3"/>
      <c r="G1149" s="49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</row>
    <row r="1150" spans="1:24">
      <c r="A1150" s="3"/>
      <c r="B1150" s="3"/>
      <c r="C1150" s="3"/>
      <c r="D1150" s="3"/>
      <c r="E1150" s="3"/>
      <c r="F1150" s="3"/>
      <c r="G1150" s="49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</row>
    <row r="1151" spans="1:24">
      <c r="A1151" s="3"/>
      <c r="B1151" s="3"/>
      <c r="C1151" s="3"/>
      <c r="D1151" s="3"/>
      <c r="E1151" s="3"/>
      <c r="F1151" s="3"/>
      <c r="G1151" s="49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</row>
    <row r="1152" spans="1:24">
      <c r="A1152" s="3"/>
      <c r="B1152" s="3"/>
      <c r="C1152" s="3"/>
      <c r="D1152" s="3"/>
      <c r="E1152" s="3"/>
      <c r="F1152" s="3"/>
      <c r="G1152" s="49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</row>
    <row r="1153" spans="1:24">
      <c r="A1153" s="3"/>
      <c r="B1153" s="3"/>
      <c r="C1153" s="3"/>
      <c r="D1153" s="3"/>
      <c r="E1153" s="3"/>
      <c r="F1153" s="3"/>
      <c r="G1153" s="49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</row>
    <row r="1154" spans="1:24">
      <c r="A1154" s="3"/>
      <c r="B1154" s="3"/>
      <c r="C1154" s="3"/>
      <c r="D1154" s="3"/>
      <c r="E1154" s="3"/>
      <c r="F1154" s="3"/>
      <c r="G1154" s="49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</row>
    <row r="1155" spans="1:24">
      <c r="A1155" s="3"/>
      <c r="B1155" s="3"/>
      <c r="C1155" s="3"/>
      <c r="D1155" s="3"/>
      <c r="E1155" s="3"/>
      <c r="F1155" s="3"/>
      <c r="G1155" s="49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</row>
    <row r="1156" spans="1:24">
      <c r="A1156" s="3"/>
      <c r="B1156" s="3"/>
      <c r="C1156" s="3"/>
      <c r="D1156" s="3"/>
      <c r="E1156" s="3"/>
      <c r="F1156" s="3"/>
      <c r="G1156" s="49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</row>
    <row r="1157" spans="1:24">
      <c r="A1157" s="3"/>
      <c r="B1157" s="3"/>
      <c r="C1157" s="3"/>
      <c r="D1157" s="3"/>
      <c r="E1157" s="3"/>
      <c r="F1157" s="3"/>
      <c r="G1157" s="49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</row>
    <row r="1158" spans="1:24">
      <c r="A1158" s="3"/>
      <c r="B1158" s="3"/>
      <c r="C1158" s="3"/>
      <c r="D1158" s="3"/>
      <c r="E1158" s="3"/>
      <c r="F1158" s="3"/>
      <c r="G1158" s="49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</row>
    <row r="1159" spans="1:24">
      <c r="A1159" s="3"/>
      <c r="B1159" s="3"/>
      <c r="C1159" s="3"/>
      <c r="D1159" s="3"/>
      <c r="E1159" s="3"/>
      <c r="F1159" s="3"/>
      <c r="G1159" s="49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</row>
    <row r="1160" spans="1:24">
      <c r="A1160" s="3"/>
      <c r="B1160" s="3"/>
      <c r="C1160" s="3"/>
      <c r="D1160" s="3"/>
      <c r="E1160" s="3"/>
      <c r="F1160" s="3"/>
      <c r="G1160" s="49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</row>
    <row r="1161" spans="1:24">
      <c r="A1161" s="3"/>
      <c r="B1161" s="3"/>
      <c r="C1161" s="3"/>
      <c r="D1161" s="3"/>
      <c r="E1161" s="3"/>
      <c r="F1161" s="3"/>
      <c r="G1161" s="49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</row>
    <row r="1162" spans="1:24">
      <c r="A1162" s="3"/>
      <c r="B1162" s="3"/>
      <c r="C1162" s="3"/>
      <c r="D1162" s="3"/>
      <c r="E1162" s="3"/>
      <c r="F1162" s="3"/>
      <c r="G1162" s="49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</row>
    <row r="1163" spans="1:24">
      <c r="A1163" s="3"/>
      <c r="B1163" s="3"/>
      <c r="C1163" s="3"/>
      <c r="D1163" s="3"/>
      <c r="E1163" s="3"/>
      <c r="F1163" s="3"/>
      <c r="G1163" s="49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</row>
    <row r="1164" spans="1:24">
      <c r="A1164" s="3"/>
      <c r="B1164" s="3"/>
      <c r="C1164" s="3"/>
      <c r="D1164" s="3"/>
      <c r="E1164" s="3"/>
      <c r="F1164" s="3"/>
      <c r="G1164" s="49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</row>
    <row r="1165" spans="1:24">
      <c r="A1165" s="3"/>
      <c r="B1165" s="3"/>
      <c r="C1165" s="3"/>
      <c r="D1165" s="3"/>
      <c r="E1165" s="3"/>
      <c r="F1165" s="3"/>
      <c r="G1165" s="49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</row>
    <row r="1166" spans="1:24">
      <c r="A1166" s="3"/>
      <c r="B1166" s="3"/>
      <c r="C1166" s="3"/>
      <c r="D1166" s="3"/>
      <c r="E1166" s="3"/>
      <c r="F1166" s="3"/>
      <c r="G1166" s="49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</row>
    <row r="1167" spans="1:24">
      <c r="A1167" s="3"/>
      <c r="B1167" s="3"/>
      <c r="C1167" s="3"/>
      <c r="D1167" s="3"/>
      <c r="E1167" s="3"/>
      <c r="F1167" s="3"/>
      <c r="G1167" s="49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</row>
    <row r="1168" spans="1:24">
      <c r="A1168" s="3"/>
      <c r="B1168" s="3"/>
      <c r="C1168" s="3"/>
      <c r="D1168" s="3"/>
      <c r="E1168" s="3"/>
      <c r="F1168" s="3"/>
      <c r="G1168" s="49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</row>
    <row r="1169" spans="1:24">
      <c r="A1169" s="3"/>
      <c r="B1169" s="3"/>
      <c r="C1169" s="3"/>
      <c r="D1169" s="3"/>
      <c r="E1169" s="3"/>
      <c r="F1169" s="3"/>
      <c r="G1169" s="49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</row>
    <row r="1170" spans="1:24">
      <c r="A1170" s="3"/>
      <c r="B1170" s="3"/>
      <c r="C1170" s="3"/>
      <c r="D1170" s="3"/>
      <c r="E1170" s="3"/>
      <c r="F1170" s="3"/>
      <c r="G1170" s="49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</row>
    <row r="1171" spans="1:24">
      <c r="A1171" s="3"/>
      <c r="B1171" s="3"/>
      <c r="C1171" s="3"/>
      <c r="D1171" s="3"/>
      <c r="E1171" s="3"/>
      <c r="F1171" s="3"/>
      <c r="G1171" s="49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</row>
    <row r="1172" spans="1:24">
      <c r="A1172" s="3"/>
      <c r="B1172" s="3"/>
      <c r="C1172" s="3"/>
      <c r="D1172" s="3"/>
      <c r="E1172" s="3"/>
      <c r="F1172" s="3"/>
      <c r="G1172" s="49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</row>
    <row r="1173" spans="1:24">
      <c r="A1173" s="3"/>
      <c r="B1173" s="3"/>
      <c r="C1173" s="3"/>
      <c r="D1173" s="3"/>
      <c r="E1173" s="3"/>
      <c r="F1173" s="3"/>
      <c r="G1173" s="49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</row>
    <row r="1174" spans="1:24">
      <c r="A1174" s="3"/>
      <c r="B1174" s="3"/>
      <c r="C1174" s="3"/>
      <c r="D1174" s="3"/>
      <c r="E1174" s="3"/>
      <c r="F1174" s="3"/>
      <c r="G1174" s="49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</row>
    <row r="1175" spans="1:24">
      <c r="A1175" s="3"/>
      <c r="B1175" s="3"/>
      <c r="C1175" s="3"/>
      <c r="D1175" s="3"/>
      <c r="E1175" s="3"/>
      <c r="F1175" s="3"/>
      <c r="G1175" s="49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</row>
    <row r="1176" spans="1:24">
      <c r="A1176" s="3"/>
      <c r="B1176" s="3"/>
      <c r="C1176" s="3"/>
      <c r="D1176" s="3"/>
      <c r="E1176" s="3"/>
      <c r="F1176" s="3"/>
      <c r="G1176" s="49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</row>
    <row r="1177" spans="1:24">
      <c r="A1177" s="3"/>
      <c r="B1177" s="3"/>
      <c r="C1177" s="3"/>
      <c r="D1177" s="3"/>
      <c r="E1177" s="3"/>
      <c r="F1177" s="3"/>
      <c r="G1177" s="49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</row>
    <row r="1178" spans="1:24">
      <c r="A1178" s="3"/>
      <c r="B1178" s="3"/>
      <c r="C1178" s="3"/>
      <c r="D1178" s="3"/>
      <c r="E1178" s="3"/>
      <c r="F1178" s="3"/>
      <c r="G1178" s="49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</row>
    <row r="1179" spans="1:24">
      <c r="A1179" s="3"/>
      <c r="B1179" s="3"/>
      <c r="C1179" s="3"/>
      <c r="D1179" s="3"/>
      <c r="E1179" s="3"/>
      <c r="F1179" s="3"/>
      <c r="G1179" s="49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</row>
    <row r="1180" spans="1:24">
      <c r="A1180" s="3"/>
      <c r="B1180" s="3"/>
      <c r="C1180" s="3"/>
      <c r="D1180" s="3"/>
      <c r="E1180" s="3"/>
      <c r="F1180" s="3"/>
      <c r="G1180" s="49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</row>
    <row r="1181" spans="1:24">
      <c r="A1181" s="3"/>
      <c r="B1181" s="3"/>
      <c r="C1181" s="3"/>
      <c r="D1181" s="3"/>
      <c r="E1181" s="3"/>
      <c r="F1181" s="3"/>
      <c r="G1181" s="49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</row>
    <row r="1182" spans="1:24">
      <c r="A1182" s="3"/>
      <c r="B1182" s="3"/>
      <c r="C1182" s="3"/>
      <c r="D1182" s="3"/>
      <c r="E1182" s="3"/>
      <c r="F1182" s="3"/>
      <c r="G1182" s="49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</row>
    <row r="1183" spans="1:24">
      <c r="A1183" s="3"/>
      <c r="B1183" s="3"/>
      <c r="C1183" s="3"/>
      <c r="D1183" s="3"/>
      <c r="E1183" s="3"/>
      <c r="F1183" s="3"/>
      <c r="G1183" s="49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</row>
    <row r="1184" spans="1:24">
      <c r="A1184" s="3"/>
      <c r="B1184" s="3"/>
      <c r="C1184" s="3"/>
      <c r="D1184" s="3"/>
      <c r="E1184" s="3"/>
      <c r="F1184" s="3"/>
      <c r="G1184" s="49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</row>
    <row r="1185" spans="1:24">
      <c r="A1185" s="3"/>
      <c r="B1185" s="3"/>
      <c r="C1185" s="3"/>
      <c r="D1185" s="3"/>
      <c r="E1185" s="3"/>
      <c r="F1185" s="3"/>
      <c r="G1185" s="49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</row>
    <row r="1186" spans="1:24">
      <c r="A1186" s="3"/>
      <c r="B1186" s="3"/>
      <c r="C1186" s="3"/>
      <c r="D1186" s="3"/>
      <c r="E1186" s="3"/>
      <c r="F1186" s="3"/>
      <c r="G1186" s="49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</row>
    <row r="1187" spans="1:24">
      <c r="A1187" s="3"/>
      <c r="B1187" s="3"/>
      <c r="C1187" s="3"/>
      <c r="D1187" s="3"/>
      <c r="E1187" s="3"/>
      <c r="F1187" s="3"/>
      <c r="G1187" s="49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</row>
    <row r="1188" spans="1:24">
      <c r="A1188" s="3"/>
      <c r="B1188" s="3"/>
      <c r="C1188" s="3"/>
      <c r="D1188" s="3"/>
      <c r="E1188" s="3"/>
      <c r="F1188" s="3"/>
      <c r="G1188" s="49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</row>
    <row r="1189" spans="1:24">
      <c r="A1189" s="3"/>
      <c r="B1189" s="3"/>
      <c r="C1189" s="3"/>
      <c r="D1189" s="3"/>
      <c r="E1189" s="3"/>
      <c r="F1189" s="3"/>
      <c r="G1189" s="49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</row>
    <row r="1190" spans="1:24">
      <c r="A1190" s="3"/>
      <c r="B1190" s="3"/>
      <c r="C1190" s="3"/>
      <c r="D1190" s="3"/>
      <c r="E1190" s="3"/>
      <c r="F1190" s="3"/>
      <c r="G1190" s="49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</row>
    <row r="1191" spans="1:24">
      <c r="A1191" s="3"/>
      <c r="B1191" s="3"/>
      <c r="C1191" s="3"/>
      <c r="D1191" s="3"/>
      <c r="E1191" s="3"/>
      <c r="F1191" s="3"/>
      <c r="G1191" s="49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</row>
    <row r="1192" spans="1:24">
      <c r="A1192" s="3"/>
      <c r="B1192" s="3"/>
      <c r="C1192" s="3"/>
      <c r="D1192" s="3"/>
      <c r="E1192" s="3"/>
      <c r="F1192" s="3"/>
      <c r="G1192" s="49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</row>
    <row r="1193" spans="1:24">
      <c r="A1193" s="3"/>
      <c r="B1193" s="3"/>
      <c r="C1193" s="3"/>
      <c r="D1193" s="3"/>
      <c r="E1193" s="3"/>
      <c r="F1193" s="3"/>
      <c r="G1193" s="49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</row>
    <row r="1194" spans="1:24">
      <c r="A1194" s="3"/>
      <c r="B1194" s="3"/>
      <c r="C1194" s="3"/>
      <c r="D1194" s="3"/>
      <c r="E1194" s="3"/>
      <c r="F1194" s="3"/>
      <c r="G1194" s="49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</row>
    <row r="1195" spans="1:24">
      <c r="A1195" s="3"/>
      <c r="B1195" s="3"/>
      <c r="C1195" s="3"/>
      <c r="D1195" s="3"/>
      <c r="E1195" s="3"/>
      <c r="F1195" s="3"/>
      <c r="G1195" s="49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</row>
    <row r="1196" spans="1:24">
      <c r="A1196" s="3"/>
      <c r="B1196" s="3"/>
      <c r="C1196" s="3"/>
      <c r="D1196" s="3"/>
      <c r="E1196" s="3"/>
      <c r="F1196" s="3"/>
      <c r="G1196" s="49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</row>
    <row r="1197" spans="1:24">
      <c r="A1197" s="3"/>
      <c r="B1197" s="3"/>
      <c r="C1197" s="3"/>
      <c r="D1197" s="3"/>
      <c r="E1197" s="3"/>
      <c r="F1197" s="3"/>
      <c r="G1197" s="49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</row>
    <row r="1198" spans="1:24">
      <c r="A1198" s="3"/>
      <c r="B1198" s="3"/>
      <c r="C1198" s="3"/>
      <c r="D1198" s="3"/>
      <c r="E1198" s="3"/>
      <c r="F1198" s="3"/>
      <c r="G1198" s="49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</row>
    <row r="1199" spans="1:24">
      <c r="A1199" s="3"/>
      <c r="B1199" s="3"/>
      <c r="C1199" s="3"/>
      <c r="D1199" s="3"/>
      <c r="E1199" s="3"/>
      <c r="F1199" s="3"/>
      <c r="G1199" s="49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</row>
    <row r="1200" spans="1:24">
      <c r="A1200" s="3"/>
      <c r="B1200" s="3"/>
      <c r="C1200" s="3"/>
      <c r="D1200" s="3"/>
      <c r="E1200" s="3"/>
      <c r="F1200" s="3"/>
      <c r="G1200" s="49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</row>
    <row r="1201" spans="1:24">
      <c r="A1201" s="3"/>
      <c r="B1201" s="3"/>
      <c r="C1201" s="3"/>
      <c r="D1201" s="3"/>
      <c r="E1201" s="3"/>
      <c r="F1201" s="3"/>
      <c r="G1201" s="49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</row>
    <row r="1202" spans="1:24">
      <c r="A1202" s="3"/>
      <c r="B1202" s="3"/>
      <c r="C1202" s="3"/>
      <c r="D1202" s="3"/>
      <c r="E1202" s="3"/>
      <c r="F1202" s="3"/>
      <c r="G1202" s="49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</row>
    <row r="1203" spans="1:24">
      <c r="A1203" s="3"/>
      <c r="B1203" s="3"/>
      <c r="C1203" s="3"/>
      <c r="D1203" s="3"/>
      <c r="E1203" s="3"/>
      <c r="F1203" s="3"/>
      <c r="G1203" s="49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</row>
    <row r="1204" spans="1:24">
      <c r="A1204" s="3"/>
      <c r="B1204" s="3"/>
      <c r="C1204" s="3"/>
      <c r="D1204" s="3"/>
      <c r="E1204" s="3"/>
      <c r="F1204" s="3"/>
      <c r="G1204" s="49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</row>
    <row r="1205" spans="1:24">
      <c r="A1205" s="3"/>
      <c r="B1205" s="3"/>
      <c r="C1205" s="3"/>
      <c r="D1205" s="3"/>
      <c r="E1205" s="3"/>
      <c r="F1205" s="3"/>
      <c r="G1205" s="49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</row>
    <row r="1206" spans="1:24">
      <c r="A1206" s="3"/>
      <c r="B1206" s="3"/>
      <c r="C1206" s="3"/>
      <c r="D1206" s="3"/>
      <c r="E1206" s="3"/>
      <c r="F1206" s="3"/>
      <c r="G1206" s="49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</row>
    <row r="1207" spans="1:24">
      <c r="A1207" s="3"/>
      <c r="B1207" s="3"/>
      <c r="C1207" s="3"/>
      <c r="D1207" s="3"/>
      <c r="E1207" s="3"/>
      <c r="F1207" s="3"/>
      <c r="G1207" s="49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</row>
    <row r="1208" spans="1:24">
      <c r="A1208" s="3"/>
      <c r="B1208" s="3"/>
      <c r="C1208" s="3"/>
      <c r="D1208" s="3"/>
      <c r="E1208" s="3"/>
      <c r="F1208" s="3"/>
      <c r="G1208" s="49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</row>
    <row r="1209" spans="1:24">
      <c r="A1209" s="3"/>
      <c r="B1209" s="3"/>
      <c r="C1209" s="3"/>
      <c r="D1209" s="3"/>
      <c r="E1209" s="3"/>
      <c r="F1209" s="3"/>
      <c r="G1209" s="49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</row>
    <row r="1210" spans="1:24">
      <c r="A1210" s="3"/>
      <c r="B1210" s="3"/>
      <c r="C1210" s="3"/>
      <c r="D1210" s="3"/>
      <c r="E1210" s="3"/>
      <c r="F1210" s="3"/>
      <c r="G1210" s="49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</row>
    <row r="1211" spans="1:24">
      <c r="A1211" s="3"/>
      <c r="B1211" s="3"/>
      <c r="C1211" s="3"/>
      <c r="D1211" s="3"/>
      <c r="E1211" s="3"/>
      <c r="F1211" s="3"/>
      <c r="G1211" s="49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</row>
    <row r="1212" spans="1:24">
      <c r="A1212" s="3"/>
      <c r="B1212" s="3"/>
      <c r="C1212" s="3"/>
      <c r="D1212" s="3"/>
      <c r="E1212" s="3"/>
      <c r="F1212" s="3"/>
      <c r="G1212" s="49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</row>
    <row r="1213" spans="1:24">
      <c r="A1213" s="3"/>
      <c r="B1213" s="3"/>
      <c r="C1213" s="3"/>
      <c r="D1213" s="3"/>
      <c r="E1213" s="3"/>
      <c r="F1213" s="3"/>
      <c r="G1213" s="49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</row>
    <row r="1214" spans="1:24">
      <c r="A1214" s="3"/>
      <c r="B1214" s="3"/>
      <c r="C1214" s="3"/>
      <c r="D1214" s="3"/>
      <c r="E1214" s="3"/>
      <c r="F1214" s="3"/>
      <c r="G1214" s="49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</row>
    <row r="1215" spans="1:24">
      <c r="A1215" s="3"/>
      <c r="B1215" s="3"/>
      <c r="C1215" s="3"/>
      <c r="D1215" s="3"/>
      <c r="E1215" s="3"/>
      <c r="F1215" s="3"/>
      <c r="G1215" s="49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</row>
    <row r="1216" spans="1:24">
      <c r="A1216" s="3"/>
      <c r="B1216" s="3"/>
      <c r="C1216" s="3"/>
      <c r="D1216" s="3"/>
      <c r="E1216" s="3"/>
      <c r="F1216" s="3"/>
      <c r="G1216" s="49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</row>
    <row r="1217" spans="1:24">
      <c r="A1217" s="3"/>
      <c r="B1217" s="3"/>
      <c r="C1217" s="3"/>
      <c r="D1217" s="3"/>
      <c r="E1217" s="3"/>
      <c r="F1217" s="3"/>
      <c r="G1217" s="49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</row>
    <row r="1218" spans="1:24">
      <c r="A1218" s="3"/>
      <c r="B1218" s="3"/>
      <c r="C1218" s="3"/>
      <c r="D1218" s="3"/>
      <c r="E1218" s="3"/>
      <c r="F1218" s="3"/>
      <c r="G1218" s="49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</row>
    <row r="1219" spans="1:24">
      <c r="A1219" s="3"/>
      <c r="B1219" s="3"/>
      <c r="C1219" s="3"/>
      <c r="D1219" s="3"/>
      <c r="E1219" s="3"/>
      <c r="F1219" s="3"/>
      <c r="G1219" s="49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</row>
    <row r="1220" spans="1:24">
      <c r="A1220" s="3"/>
      <c r="B1220" s="3"/>
      <c r="C1220" s="3"/>
      <c r="D1220" s="3"/>
      <c r="E1220" s="3"/>
      <c r="F1220" s="3"/>
      <c r="G1220" s="49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</row>
    <row r="1221" spans="1:24">
      <c r="A1221" s="3"/>
      <c r="B1221" s="3"/>
      <c r="C1221" s="3"/>
      <c r="D1221" s="3"/>
      <c r="E1221" s="3"/>
      <c r="F1221" s="3"/>
      <c r="G1221" s="49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</row>
    <row r="1222" spans="1:24">
      <c r="A1222" s="3"/>
      <c r="B1222" s="3"/>
      <c r="C1222" s="3"/>
      <c r="D1222" s="3"/>
      <c r="E1222" s="3"/>
      <c r="F1222" s="3"/>
      <c r="G1222" s="49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</row>
    <row r="1223" spans="1:24">
      <c r="A1223" s="3"/>
      <c r="B1223" s="3"/>
      <c r="C1223" s="3"/>
      <c r="D1223" s="3"/>
      <c r="E1223" s="3"/>
      <c r="F1223" s="3"/>
      <c r="G1223" s="49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</row>
    <row r="1224" spans="1:24">
      <c r="A1224" s="3"/>
      <c r="B1224" s="3"/>
      <c r="C1224" s="3"/>
      <c r="D1224" s="3"/>
      <c r="E1224" s="3"/>
      <c r="F1224" s="3"/>
      <c r="G1224" s="49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</row>
    <row r="1225" spans="1:24">
      <c r="A1225" s="3"/>
      <c r="B1225" s="3"/>
      <c r="C1225" s="3"/>
      <c r="D1225" s="3"/>
      <c r="E1225" s="3"/>
      <c r="F1225" s="3"/>
      <c r="G1225" s="49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</row>
    <row r="1226" spans="1:24">
      <c r="A1226" s="3"/>
      <c r="B1226" s="3"/>
      <c r="C1226" s="3"/>
      <c r="D1226" s="3"/>
      <c r="E1226" s="3"/>
      <c r="F1226" s="3"/>
      <c r="G1226" s="49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</row>
    <row r="1227" spans="1:24">
      <c r="A1227" s="3"/>
      <c r="B1227" s="3"/>
      <c r="C1227" s="3"/>
      <c r="D1227" s="3"/>
      <c r="E1227" s="3"/>
      <c r="F1227" s="3"/>
      <c r="G1227" s="49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</row>
    <row r="1228" spans="1:24">
      <c r="A1228" s="3"/>
      <c r="B1228" s="3"/>
      <c r="C1228" s="3"/>
      <c r="D1228" s="3"/>
      <c r="E1228" s="3"/>
      <c r="F1228" s="3"/>
      <c r="G1228" s="49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</row>
    <row r="1229" spans="1:24">
      <c r="A1229" s="3"/>
      <c r="B1229" s="3"/>
      <c r="C1229" s="3"/>
      <c r="D1229" s="3"/>
      <c r="E1229" s="3"/>
      <c r="F1229" s="3"/>
      <c r="G1229" s="49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</row>
    <row r="1230" spans="1:24">
      <c r="A1230" s="3"/>
      <c r="B1230" s="3"/>
      <c r="C1230" s="3"/>
      <c r="D1230" s="3"/>
      <c r="E1230" s="3"/>
      <c r="F1230" s="3"/>
      <c r="G1230" s="49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</row>
    <row r="1231" spans="1:24">
      <c r="A1231" s="3"/>
      <c r="B1231" s="3"/>
      <c r="C1231" s="3"/>
      <c r="D1231" s="3"/>
      <c r="E1231" s="3"/>
      <c r="F1231" s="3"/>
      <c r="G1231" s="49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</row>
    <row r="1232" spans="1:24">
      <c r="A1232" s="3"/>
      <c r="B1232" s="3"/>
      <c r="C1232" s="3"/>
      <c r="D1232" s="3"/>
      <c r="E1232" s="3"/>
      <c r="F1232" s="3"/>
      <c r="G1232" s="49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</row>
    <row r="1233" spans="1:24">
      <c r="A1233" s="3"/>
      <c r="B1233" s="3"/>
      <c r="C1233" s="3"/>
      <c r="D1233" s="3"/>
      <c r="E1233" s="3"/>
      <c r="F1233" s="3"/>
      <c r="G1233" s="49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</row>
    <row r="1234" spans="1:24">
      <c r="A1234" s="3"/>
      <c r="B1234" s="3"/>
      <c r="C1234" s="3"/>
      <c r="D1234" s="3"/>
      <c r="E1234" s="3"/>
      <c r="F1234" s="3"/>
      <c r="G1234" s="49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</row>
    <row r="1235" spans="1:24">
      <c r="A1235" s="3"/>
      <c r="B1235" s="3"/>
      <c r="C1235" s="3"/>
      <c r="D1235" s="3"/>
      <c r="E1235" s="3"/>
      <c r="F1235" s="3"/>
      <c r="G1235" s="49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</row>
    <row r="1236" spans="1:24">
      <c r="A1236" s="3"/>
      <c r="B1236" s="3"/>
      <c r="C1236" s="3"/>
      <c r="D1236" s="3"/>
      <c r="E1236" s="3"/>
      <c r="F1236" s="3"/>
      <c r="G1236" s="49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</row>
    <row r="1237" spans="1:24">
      <c r="A1237" s="3"/>
      <c r="B1237" s="3"/>
      <c r="C1237" s="3"/>
      <c r="D1237" s="3"/>
      <c r="E1237" s="3"/>
      <c r="F1237" s="3"/>
      <c r="G1237" s="49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</row>
    <row r="1238" spans="1:24">
      <c r="A1238" s="3"/>
      <c r="B1238" s="3"/>
      <c r="C1238" s="3"/>
      <c r="D1238" s="3"/>
      <c r="E1238" s="3"/>
      <c r="F1238" s="3"/>
      <c r="G1238" s="49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</row>
    <row r="1239" spans="1:24">
      <c r="A1239" s="3"/>
      <c r="B1239" s="3"/>
      <c r="C1239" s="3"/>
      <c r="D1239" s="3"/>
      <c r="E1239" s="3"/>
      <c r="F1239" s="3"/>
      <c r="G1239" s="49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</row>
    <row r="1240" spans="1:24">
      <c r="A1240" s="3"/>
      <c r="B1240" s="3"/>
      <c r="C1240" s="3"/>
      <c r="D1240" s="3"/>
      <c r="E1240" s="3"/>
      <c r="F1240" s="3"/>
      <c r="G1240" s="49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</row>
    <row r="1241" spans="1:24">
      <c r="A1241" s="3"/>
      <c r="B1241" s="3"/>
      <c r="C1241" s="3"/>
      <c r="D1241" s="3"/>
      <c r="E1241" s="3"/>
      <c r="F1241" s="3"/>
      <c r="G1241" s="49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</row>
    <row r="1242" spans="1:24">
      <c r="A1242" s="3"/>
      <c r="B1242" s="3"/>
      <c r="C1242" s="3"/>
      <c r="D1242" s="3"/>
      <c r="E1242" s="3"/>
      <c r="F1242" s="3"/>
      <c r="G1242" s="49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</row>
    <row r="1243" spans="1:24">
      <c r="A1243" s="3"/>
      <c r="B1243" s="3"/>
      <c r="C1243" s="3"/>
      <c r="D1243" s="3"/>
      <c r="E1243" s="3"/>
      <c r="F1243" s="3"/>
      <c r="G1243" s="49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</row>
    <row r="1244" spans="1:24">
      <c r="A1244" s="3"/>
      <c r="B1244" s="3"/>
      <c r="C1244" s="3"/>
      <c r="D1244" s="3"/>
      <c r="E1244" s="3"/>
      <c r="F1244" s="3"/>
      <c r="G1244" s="49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</row>
    <row r="1245" spans="1:24">
      <c r="A1245" s="3"/>
      <c r="B1245" s="3"/>
      <c r="C1245" s="3"/>
      <c r="D1245" s="3"/>
      <c r="E1245" s="3"/>
      <c r="F1245" s="3"/>
      <c r="G1245" s="49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</row>
    <row r="1246" spans="1:24">
      <c r="A1246" s="3"/>
      <c r="B1246" s="3"/>
      <c r="C1246" s="3"/>
      <c r="D1246" s="3"/>
      <c r="E1246" s="3"/>
      <c r="F1246" s="3"/>
      <c r="G1246" s="49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</row>
    <row r="1247" spans="1:24">
      <c r="A1247" s="3"/>
      <c r="B1247" s="3"/>
      <c r="C1247" s="3"/>
      <c r="D1247" s="3"/>
      <c r="E1247" s="3"/>
      <c r="F1247" s="3"/>
      <c r="G1247" s="49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</row>
    <row r="1248" spans="1:24">
      <c r="A1248" s="3"/>
      <c r="B1248" s="3"/>
      <c r="C1248" s="3"/>
      <c r="D1248" s="3"/>
      <c r="E1248" s="3"/>
      <c r="F1248" s="3"/>
      <c r="G1248" s="49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</row>
    <row r="1249" spans="1:24">
      <c r="A1249" s="3"/>
      <c r="B1249" s="3"/>
      <c r="C1249" s="3"/>
      <c r="D1249" s="3"/>
      <c r="E1249" s="3"/>
      <c r="F1249" s="3"/>
      <c r="G1249" s="49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</row>
    <row r="1250" spans="1:24">
      <c r="A1250" s="3"/>
      <c r="B1250" s="3"/>
      <c r="C1250" s="3"/>
      <c r="D1250" s="3"/>
      <c r="E1250" s="3"/>
      <c r="F1250" s="3"/>
      <c r="G1250" s="49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</row>
    <row r="1251" spans="1:24">
      <c r="A1251" s="3"/>
      <c r="B1251" s="3"/>
      <c r="C1251" s="3"/>
      <c r="D1251" s="3"/>
      <c r="E1251" s="3"/>
      <c r="F1251" s="3"/>
      <c r="G1251" s="49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</row>
    <row r="1252" spans="1:24">
      <c r="A1252" s="3"/>
      <c r="B1252" s="3"/>
      <c r="C1252" s="3"/>
      <c r="D1252" s="3"/>
      <c r="E1252" s="3"/>
      <c r="F1252" s="3"/>
      <c r="G1252" s="49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</row>
    <row r="1253" spans="1:24">
      <c r="A1253" s="3"/>
      <c r="B1253" s="3"/>
      <c r="C1253" s="3"/>
      <c r="D1253" s="3"/>
      <c r="E1253" s="3"/>
      <c r="F1253" s="3"/>
      <c r="G1253" s="49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</row>
    <row r="1254" spans="1:24">
      <c r="A1254" s="3"/>
      <c r="B1254" s="3"/>
      <c r="C1254" s="3"/>
      <c r="D1254" s="3"/>
      <c r="E1254" s="3"/>
      <c r="F1254" s="3"/>
      <c r="G1254" s="49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</row>
    <row r="1255" spans="1:24">
      <c r="A1255" s="3"/>
      <c r="B1255" s="3"/>
      <c r="C1255" s="3"/>
      <c r="D1255" s="3"/>
      <c r="E1255" s="3"/>
      <c r="F1255" s="3"/>
      <c r="G1255" s="49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</row>
    <row r="1256" spans="1:24">
      <c r="A1256" s="3"/>
      <c r="B1256" s="3"/>
      <c r="C1256" s="3"/>
      <c r="D1256" s="3"/>
      <c r="E1256" s="3"/>
      <c r="F1256" s="3"/>
      <c r="G1256" s="49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</row>
    <row r="1257" spans="1:24">
      <c r="A1257" s="3"/>
      <c r="B1257" s="3"/>
      <c r="C1257" s="3"/>
      <c r="D1257" s="3"/>
      <c r="E1257" s="3"/>
      <c r="F1257" s="3"/>
      <c r="G1257" s="49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</row>
    <row r="1258" spans="1:24">
      <c r="A1258" s="3"/>
      <c r="B1258" s="3"/>
      <c r="C1258" s="3"/>
      <c r="D1258" s="3"/>
      <c r="E1258" s="3"/>
      <c r="F1258" s="3"/>
      <c r="G1258" s="49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</row>
    <row r="1259" spans="1:24">
      <c r="A1259" s="3"/>
      <c r="B1259" s="3"/>
      <c r="C1259" s="3"/>
      <c r="D1259" s="3"/>
      <c r="E1259" s="3"/>
      <c r="F1259" s="3"/>
      <c r="G1259" s="49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</row>
    <row r="1260" spans="1:24">
      <c r="A1260" s="3"/>
      <c r="B1260" s="3"/>
      <c r="C1260" s="3"/>
      <c r="D1260" s="3"/>
      <c r="E1260" s="3"/>
      <c r="F1260" s="3"/>
      <c r="G1260" s="49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</row>
    <row r="1261" spans="1:24">
      <c r="A1261" s="3"/>
      <c r="B1261" s="3"/>
      <c r="C1261" s="3"/>
      <c r="D1261" s="3"/>
      <c r="E1261" s="3"/>
      <c r="F1261" s="3"/>
      <c r="G1261" s="49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</row>
    <row r="1262" spans="1:24">
      <c r="A1262" s="3"/>
      <c r="B1262" s="3"/>
      <c r="C1262" s="3"/>
      <c r="D1262" s="3"/>
      <c r="E1262" s="3"/>
      <c r="F1262" s="3"/>
      <c r="G1262" s="49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</row>
    <row r="1263" spans="1:24">
      <c r="A1263" s="3"/>
      <c r="B1263" s="3"/>
      <c r="C1263" s="3"/>
      <c r="D1263" s="3"/>
      <c r="E1263" s="3"/>
      <c r="F1263" s="3"/>
      <c r="G1263" s="49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</row>
    <row r="1264" spans="1:24">
      <c r="A1264" s="3"/>
      <c r="B1264" s="3"/>
      <c r="C1264" s="3"/>
      <c r="D1264" s="3"/>
      <c r="E1264" s="3"/>
      <c r="F1264" s="3"/>
      <c r="G1264" s="49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</row>
    <row r="1265" spans="1:24">
      <c r="A1265" s="3"/>
      <c r="B1265" s="3"/>
      <c r="C1265" s="3"/>
      <c r="D1265" s="3"/>
      <c r="E1265" s="3"/>
      <c r="F1265" s="3"/>
      <c r="G1265" s="49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</row>
    <row r="1266" spans="1:24">
      <c r="A1266" s="3"/>
      <c r="B1266" s="3"/>
      <c r="C1266" s="3"/>
      <c r="D1266" s="3"/>
      <c r="E1266" s="3"/>
      <c r="F1266" s="3"/>
      <c r="G1266" s="49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</row>
    <row r="1267" spans="1:24">
      <c r="A1267" s="3"/>
      <c r="B1267" s="3"/>
      <c r="C1267" s="3"/>
      <c r="D1267" s="3"/>
      <c r="E1267" s="3"/>
      <c r="F1267" s="3"/>
      <c r="G1267" s="49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</row>
    <row r="1268" spans="1:24">
      <c r="A1268" s="3"/>
      <c r="B1268" s="3"/>
      <c r="C1268" s="3"/>
      <c r="D1268" s="3"/>
      <c r="E1268" s="3"/>
      <c r="F1268" s="3"/>
      <c r="G1268" s="49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</row>
    <row r="1269" spans="1:24">
      <c r="A1269" s="3"/>
      <c r="B1269" s="3"/>
      <c r="C1269" s="3"/>
      <c r="D1269" s="3"/>
      <c r="E1269" s="3"/>
      <c r="F1269" s="3"/>
      <c r="G1269" s="49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</row>
    <row r="1270" spans="1:24">
      <c r="A1270" s="3"/>
      <c r="B1270" s="3"/>
      <c r="C1270" s="3"/>
      <c r="D1270" s="3"/>
      <c r="E1270" s="3"/>
      <c r="F1270" s="3"/>
      <c r="G1270" s="49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</row>
    <row r="1271" spans="1:24">
      <c r="A1271" s="3"/>
      <c r="B1271" s="3"/>
      <c r="C1271" s="3"/>
      <c r="D1271" s="3"/>
      <c r="E1271" s="3"/>
      <c r="F1271" s="3"/>
      <c r="G1271" s="49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</row>
    <row r="1272" spans="1:24">
      <c r="A1272" s="3"/>
      <c r="B1272" s="3"/>
      <c r="C1272" s="3"/>
      <c r="D1272" s="3"/>
      <c r="E1272" s="3"/>
      <c r="F1272" s="3"/>
      <c r="G1272" s="49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</row>
    <row r="1273" spans="1:24">
      <c r="A1273" s="3"/>
      <c r="B1273" s="3"/>
      <c r="C1273" s="3"/>
      <c r="D1273" s="3"/>
      <c r="E1273" s="3"/>
      <c r="F1273" s="3"/>
      <c r="G1273" s="49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</row>
    <row r="1274" spans="1:24">
      <c r="A1274" s="3"/>
      <c r="B1274" s="3"/>
      <c r="C1274" s="3"/>
      <c r="D1274" s="3"/>
      <c r="E1274" s="3"/>
      <c r="F1274" s="3"/>
      <c r="G1274" s="49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</row>
    <row r="1275" spans="1:24">
      <c r="A1275" s="3"/>
      <c r="B1275" s="3"/>
      <c r="C1275" s="3"/>
      <c r="D1275" s="3"/>
      <c r="E1275" s="3"/>
      <c r="F1275" s="3"/>
      <c r="G1275" s="49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</row>
    <row r="1276" spans="1:24">
      <c r="A1276" s="3"/>
      <c r="B1276" s="3"/>
      <c r="C1276" s="3"/>
      <c r="D1276" s="3"/>
      <c r="E1276" s="3"/>
      <c r="F1276" s="3"/>
      <c r="G1276" s="49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</row>
    <row r="1277" spans="1:24">
      <c r="A1277" s="3"/>
      <c r="B1277" s="3"/>
      <c r="C1277" s="3"/>
      <c r="D1277" s="3"/>
      <c r="E1277" s="3"/>
      <c r="F1277" s="3"/>
      <c r="G1277" s="49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</row>
    <row r="1278" spans="1:24">
      <c r="A1278" s="3"/>
      <c r="B1278" s="3"/>
      <c r="C1278" s="3"/>
      <c r="D1278" s="3"/>
      <c r="E1278" s="3"/>
      <c r="F1278" s="3"/>
      <c r="G1278" s="49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</row>
    <row r="1279" spans="1:24">
      <c r="A1279" s="3"/>
      <c r="B1279" s="3"/>
      <c r="C1279" s="3"/>
      <c r="D1279" s="3"/>
      <c r="E1279" s="3"/>
      <c r="F1279" s="3"/>
      <c r="G1279" s="49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</row>
    <row r="1280" spans="1:24">
      <c r="A1280" s="3"/>
      <c r="B1280" s="3"/>
      <c r="C1280" s="3"/>
      <c r="D1280" s="3"/>
      <c r="E1280" s="3"/>
      <c r="F1280" s="3"/>
      <c r="G1280" s="49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</row>
    <row r="1281" spans="1:24">
      <c r="A1281" s="3"/>
      <c r="B1281" s="3"/>
      <c r="C1281" s="3"/>
      <c r="D1281" s="3"/>
      <c r="E1281" s="3"/>
      <c r="F1281" s="3"/>
      <c r="G1281" s="49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</row>
    <row r="1282" spans="1:24">
      <c r="A1282" s="3"/>
      <c r="B1282" s="3"/>
      <c r="C1282" s="3"/>
      <c r="D1282" s="3"/>
      <c r="E1282" s="3"/>
      <c r="F1282" s="3"/>
      <c r="G1282" s="49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</row>
    <row r="1283" spans="1:24">
      <c r="A1283" s="3"/>
      <c r="B1283" s="3"/>
      <c r="C1283" s="3"/>
      <c r="D1283" s="3"/>
      <c r="E1283" s="3"/>
      <c r="F1283" s="3"/>
      <c r="G1283" s="49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</row>
    <row r="1284" spans="1:24">
      <c r="A1284" s="3"/>
      <c r="B1284" s="3"/>
      <c r="C1284" s="3"/>
      <c r="D1284" s="3"/>
      <c r="E1284" s="3"/>
      <c r="F1284" s="3"/>
      <c r="G1284" s="49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</row>
    <row r="1285" spans="1:24">
      <c r="A1285" s="3"/>
      <c r="B1285" s="3"/>
      <c r="C1285" s="3"/>
      <c r="D1285" s="3"/>
      <c r="E1285" s="3"/>
      <c r="F1285" s="3"/>
      <c r="G1285" s="49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</row>
    <row r="1286" spans="1:24">
      <c r="A1286" s="3"/>
      <c r="B1286" s="3"/>
      <c r="C1286" s="3"/>
      <c r="D1286" s="3"/>
      <c r="E1286" s="3"/>
      <c r="F1286" s="3"/>
      <c r="G1286" s="49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</row>
    <row r="1287" spans="1:24">
      <c r="A1287" s="3"/>
      <c r="B1287" s="3"/>
      <c r="C1287" s="3"/>
      <c r="D1287" s="3"/>
      <c r="E1287" s="3"/>
      <c r="F1287" s="3"/>
      <c r="G1287" s="49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</row>
    <row r="1288" spans="1:24">
      <c r="A1288" s="3"/>
      <c r="B1288" s="3"/>
      <c r="C1288" s="3"/>
      <c r="D1288" s="3"/>
      <c r="E1288" s="3"/>
      <c r="F1288" s="3"/>
      <c r="G1288" s="49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</row>
    <row r="1289" spans="1:24">
      <c r="A1289" s="3"/>
      <c r="B1289" s="3"/>
      <c r="C1289" s="3"/>
      <c r="D1289" s="3"/>
      <c r="E1289" s="3"/>
      <c r="F1289" s="3"/>
      <c r="G1289" s="49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</row>
    <row r="1290" spans="1:24">
      <c r="A1290" s="3"/>
      <c r="B1290" s="3"/>
      <c r="C1290" s="3"/>
      <c r="D1290" s="3"/>
      <c r="E1290" s="3"/>
      <c r="F1290" s="3"/>
      <c r="G1290" s="49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</row>
    <row r="1291" spans="1:24">
      <c r="A1291" s="3"/>
      <c r="B1291" s="3"/>
      <c r="C1291" s="3"/>
      <c r="D1291" s="3"/>
      <c r="E1291" s="3"/>
      <c r="F1291" s="3"/>
      <c r="G1291" s="49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</row>
    <row r="1292" spans="1:24">
      <c r="A1292" s="3"/>
      <c r="B1292" s="3"/>
      <c r="C1292" s="3"/>
      <c r="D1292" s="3"/>
      <c r="E1292" s="3"/>
      <c r="F1292" s="3"/>
      <c r="G1292" s="49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</row>
    <row r="1293" spans="1:24">
      <c r="A1293" s="3"/>
      <c r="B1293" s="3"/>
      <c r="C1293" s="3"/>
      <c r="D1293" s="3"/>
      <c r="E1293" s="3"/>
      <c r="F1293" s="3"/>
      <c r="G1293" s="49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</row>
    <row r="1294" spans="1:24">
      <c r="A1294" s="3"/>
      <c r="B1294" s="3"/>
      <c r="C1294" s="3"/>
      <c r="D1294" s="3"/>
      <c r="E1294" s="3"/>
      <c r="F1294" s="3"/>
      <c r="G1294" s="49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</row>
    <row r="1295" spans="1:24">
      <c r="A1295" s="3"/>
      <c r="B1295" s="3"/>
      <c r="C1295" s="3"/>
      <c r="D1295" s="3"/>
      <c r="E1295" s="3"/>
      <c r="F1295" s="3"/>
      <c r="G1295" s="49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</row>
    <row r="1296" spans="1:24">
      <c r="A1296" s="3"/>
      <c r="B1296" s="3"/>
      <c r="C1296" s="3"/>
      <c r="D1296" s="3"/>
      <c r="E1296" s="3"/>
      <c r="F1296" s="3"/>
      <c r="G1296" s="49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</row>
    <row r="1297" spans="1:24">
      <c r="A1297" s="3"/>
      <c r="B1297" s="3"/>
      <c r="C1297" s="3"/>
      <c r="D1297" s="3"/>
      <c r="E1297" s="3"/>
      <c r="F1297" s="3"/>
      <c r="G1297" s="49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</row>
    <row r="1298" spans="1:24">
      <c r="A1298" s="3"/>
      <c r="B1298" s="3"/>
      <c r="C1298" s="3"/>
      <c r="D1298" s="3"/>
      <c r="E1298" s="3"/>
      <c r="F1298" s="3"/>
      <c r="G1298" s="49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</row>
    <row r="1299" spans="1:24">
      <c r="A1299" s="3"/>
      <c r="B1299" s="3"/>
      <c r="C1299" s="3"/>
      <c r="D1299" s="3"/>
      <c r="E1299" s="3"/>
      <c r="F1299" s="3"/>
      <c r="G1299" s="49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</row>
    <row r="1300" spans="1:24">
      <c r="A1300" s="3"/>
      <c r="B1300" s="3"/>
      <c r="C1300" s="3"/>
      <c r="D1300" s="3"/>
      <c r="E1300" s="3"/>
      <c r="F1300" s="3"/>
      <c r="G1300" s="49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</row>
    <row r="1301" spans="1:24">
      <c r="A1301" s="3"/>
      <c r="B1301" s="3"/>
      <c r="C1301" s="3"/>
      <c r="D1301" s="3"/>
      <c r="E1301" s="3"/>
      <c r="F1301" s="3"/>
      <c r="G1301" s="49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</row>
    <row r="1302" spans="1:24">
      <c r="A1302" s="3"/>
      <c r="B1302" s="3"/>
      <c r="C1302" s="3"/>
      <c r="D1302" s="3"/>
      <c r="E1302" s="3"/>
      <c r="F1302" s="3"/>
      <c r="G1302" s="49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</row>
    <row r="1303" spans="1:24">
      <c r="A1303" s="3"/>
      <c r="B1303" s="3"/>
      <c r="C1303" s="3"/>
      <c r="D1303" s="3"/>
      <c r="E1303" s="3"/>
      <c r="F1303" s="3"/>
      <c r="G1303" s="49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</row>
    <row r="1304" spans="1:24">
      <c r="A1304" s="3"/>
      <c r="B1304" s="3"/>
      <c r="C1304" s="3"/>
      <c r="D1304" s="3"/>
      <c r="E1304" s="3"/>
      <c r="F1304" s="3"/>
      <c r="G1304" s="49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</row>
    <row r="1305" spans="1:24">
      <c r="A1305" s="3"/>
      <c r="B1305" s="3"/>
      <c r="C1305" s="3"/>
      <c r="D1305" s="3"/>
      <c r="E1305" s="3"/>
      <c r="F1305" s="3"/>
      <c r="G1305" s="49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</row>
    <row r="1306" spans="1:24">
      <c r="A1306" s="3"/>
      <c r="B1306" s="3"/>
      <c r="C1306" s="3"/>
      <c r="D1306" s="3"/>
      <c r="E1306" s="3"/>
      <c r="F1306" s="3"/>
      <c r="G1306" s="49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</row>
    <row r="1307" spans="1:24">
      <c r="A1307" s="3"/>
      <c r="B1307" s="3"/>
      <c r="C1307" s="3"/>
      <c r="D1307" s="3"/>
      <c r="E1307" s="3"/>
      <c r="F1307" s="3"/>
      <c r="G1307" s="49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</row>
    <row r="1308" spans="1:24">
      <c r="A1308" s="3"/>
      <c r="B1308" s="3"/>
      <c r="C1308" s="3"/>
      <c r="D1308" s="3"/>
      <c r="E1308" s="3"/>
      <c r="F1308" s="3"/>
      <c r="G1308" s="49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</row>
    <row r="1309" spans="1:24">
      <c r="A1309" s="3"/>
      <c r="B1309" s="3"/>
      <c r="C1309" s="3"/>
      <c r="D1309" s="3"/>
      <c r="E1309" s="3"/>
      <c r="F1309" s="3"/>
      <c r="G1309" s="49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</row>
    <row r="1310" spans="1:24">
      <c r="A1310" s="3"/>
      <c r="B1310" s="3"/>
      <c r="C1310" s="3"/>
      <c r="D1310" s="3"/>
      <c r="E1310" s="3"/>
      <c r="F1310" s="3"/>
      <c r="G1310" s="49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</row>
    <row r="1311" spans="1:24">
      <c r="A1311" s="3"/>
      <c r="B1311" s="3"/>
      <c r="C1311" s="3"/>
      <c r="D1311" s="3"/>
      <c r="E1311" s="3"/>
      <c r="F1311" s="3"/>
      <c r="G1311" s="49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</row>
    <row r="1312" spans="1:24">
      <c r="A1312" s="3"/>
      <c r="B1312" s="3"/>
      <c r="C1312" s="3"/>
      <c r="D1312" s="3"/>
      <c r="E1312" s="3"/>
      <c r="F1312" s="3"/>
      <c r="G1312" s="49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</row>
    <row r="1313" spans="1:24">
      <c r="A1313" s="3"/>
      <c r="B1313" s="3"/>
      <c r="C1313" s="3"/>
      <c r="D1313" s="3"/>
      <c r="E1313" s="3"/>
      <c r="F1313" s="3"/>
      <c r="G1313" s="49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</row>
    <row r="1314" spans="1:24">
      <c r="A1314" s="3"/>
      <c r="B1314" s="3"/>
      <c r="C1314" s="3"/>
      <c r="D1314" s="3"/>
      <c r="E1314" s="3"/>
      <c r="F1314" s="3"/>
      <c r="G1314" s="49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</row>
    <row r="1315" spans="1:24">
      <c r="A1315" s="3"/>
      <c r="B1315" s="3"/>
      <c r="C1315" s="3"/>
      <c r="D1315" s="3"/>
      <c r="E1315" s="3"/>
      <c r="F1315" s="3"/>
      <c r="G1315" s="49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</row>
    <row r="1316" spans="1:24">
      <c r="A1316" s="3"/>
      <c r="B1316" s="3"/>
      <c r="C1316" s="3"/>
      <c r="D1316" s="3"/>
      <c r="E1316" s="3"/>
      <c r="F1316" s="3"/>
      <c r="G1316" s="49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</row>
    <row r="1317" spans="1:24">
      <c r="A1317" s="3"/>
      <c r="B1317" s="3"/>
      <c r="C1317" s="3"/>
      <c r="D1317" s="3"/>
      <c r="E1317" s="3"/>
      <c r="F1317" s="3"/>
      <c r="G1317" s="49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</row>
    <row r="1318" spans="1:24">
      <c r="A1318" s="3"/>
      <c r="B1318" s="3"/>
      <c r="C1318" s="3"/>
      <c r="D1318" s="3"/>
      <c r="E1318" s="3"/>
      <c r="F1318" s="3"/>
      <c r="G1318" s="49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</row>
    <row r="1319" spans="1:24">
      <c r="A1319" s="3"/>
      <c r="B1319" s="3"/>
      <c r="C1319" s="3"/>
      <c r="D1319" s="3"/>
      <c r="E1319" s="3"/>
      <c r="F1319" s="3"/>
      <c r="G1319" s="49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</row>
    <row r="1320" spans="1:24">
      <c r="A1320" s="3"/>
      <c r="B1320" s="3"/>
      <c r="C1320" s="3"/>
      <c r="D1320" s="3"/>
      <c r="E1320" s="3"/>
      <c r="F1320" s="3"/>
      <c r="G1320" s="49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</row>
    <row r="1321" spans="1:24">
      <c r="A1321" s="3"/>
      <c r="B1321" s="3"/>
      <c r="C1321" s="3"/>
      <c r="D1321" s="3"/>
      <c r="E1321" s="3"/>
      <c r="F1321" s="3"/>
      <c r="G1321" s="49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</row>
    <row r="1322" spans="1:24">
      <c r="A1322" s="3"/>
      <c r="B1322" s="3"/>
      <c r="C1322" s="3"/>
      <c r="D1322" s="3"/>
      <c r="E1322" s="3"/>
      <c r="F1322" s="3"/>
      <c r="G1322" s="49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</row>
    <row r="1323" spans="1:24">
      <c r="A1323" s="3"/>
      <c r="B1323" s="3"/>
      <c r="C1323" s="3"/>
      <c r="D1323" s="3"/>
      <c r="E1323" s="3"/>
      <c r="F1323" s="3"/>
      <c r="G1323" s="49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</row>
    <row r="1324" spans="1:24">
      <c r="A1324" s="3"/>
      <c r="B1324" s="3"/>
      <c r="C1324" s="3"/>
      <c r="D1324" s="3"/>
      <c r="E1324" s="3"/>
      <c r="F1324" s="3"/>
      <c r="G1324" s="49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</row>
    <row r="1325" spans="1:24">
      <c r="A1325" s="3"/>
      <c r="B1325" s="3"/>
      <c r="C1325" s="3"/>
      <c r="D1325" s="3"/>
      <c r="E1325" s="3"/>
      <c r="F1325" s="3"/>
      <c r="G1325" s="49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</row>
    <row r="1326" spans="1:24">
      <c r="A1326" s="3"/>
      <c r="B1326" s="3"/>
      <c r="C1326" s="3"/>
      <c r="D1326" s="3"/>
      <c r="E1326" s="3"/>
      <c r="F1326" s="3"/>
      <c r="G1326" s="49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</row>
    <row r="1327" spans="1:24">
      <c r="A1327" s="3"/>
      <c r="B1327" s="3"/>
      <c r="C1327" s="3"/>
      <c r="D1327" s="3"/>
      <c r="E1327" s="3"/>
      <c r="F1327" s="3"/>
      <c r="G1327" s="49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</row>
    <row r="1328" spans="1:24">
      <c r="A1328" s="3"/>
      <c r="B1328" s="3"/>
      <c r="C1328" s="3"/>
      <c r="D1328" s="3"/>
      <c r="E1328" s="3"/>
      <c r="F1328" s="3"/>
      <c r="G1328" s="49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</row>
    <row r="1329" spans="1:24">
      <c r="A1329" s="3"/>
      <c r="B1329" s="3"/>
      <c r="C1329" s="3"/>
      <c r="D1329" s="3"/>
      <c r="E1329" s="3"/>
      <c r="F1329" s="3"/>
      <c r="G1329" s="49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</row>
    <row r="1330" spans="1:24">
      <c r="A1330" s="3"/>
      <c r="B1330" s="3"/>
      <c r="C1330" s="3"/>
      <c r="D1330" s="3"/>
      <c r="E1330" s="3"/>
      <c r="F1330" s="3"/>
      <c r="G1330" s="49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</row>
    <row r="1331" spans="1:24">
      <c r="A1331" s="3"/>
      <c r="B1331" s="3"/>
      <c r="C1331" s="3"/>
      <c r="D1331" s="3"/>
      <c r="E1331" s="3"/>
      <c r="F1331" s="3"/>
      <c r="G1331" s="49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</row>
    <row r="1332" spans="1:24">
      <c r="A1332" s="3"/>
      <c r="B1332" s="3"/>
      <c r="C1332" s="3"/>
      <c r="D1332" s="3"/>
      <c r="E1332" s="3"/>
      <c r="F1332" s="3"/>
      <c r="G1332" s="49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</row>
    <row r="1333" spans="1:24">
      <c r="A1333" s="3"/>
      <c r="B1333" s="3"/>
      <c r="C1333" s="3"/>
      <c r="D1333" s="3"/>
      <c r="E1333" s="3"/>
      <c r="F1333" s="3"/>
      <c r="G1333" s="49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</row>
    <row r="1334" spans="1:24">
      <c r="A1334" s="3"/>
      <c r="B1334" s="3"/>
      <c r="C1334" s="3"/>
      <c r="D1334" s="3"/>
      <c r="E1334" s="3"/>
      <c r="F1334" s="3"/>
      <c r="G1334" s="49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</row>
    <row r="1335" spans="1:24">
      <c r="A1335" s="3"/>
      <c r="B1335" s="3"/>
      <c r="C1335" s="3"/>
      <c r="D1335" s="3"/>
      <c r="E1335" s="3"/>
      <c r="F1335" s="3"/>
      <c r="G1335" s="49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</row>
    <row r="1336" spans="1:24">
      <c r="A1336" s="3"/>
      <c r="B1336" s="3"/>
      <c r="C1336" s="3"/>
      <c r="D1336" s="3"/>
      <c r="E1336" s="3"/>
      <c r="F1336" s="3"/>
      <c r="G1336" s="49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</row>
    <row r="1337" spans="1:24">
      <c r="A1337" s="3"/>
      <c r="B1337" s="3"/>
      <c r="C1337" s="3"/>
      <c r="D1337" s="3"/>
      <c r="E1337" s="3"/>
      <c r="F1337" s="3"/>
      <c r="G1337" s="49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</row>
    <row r="1338" spans="1:24">
      <c r="A1338" s="3"/>
      <c r="B1338" s="3"/>
      <c r="C1338" s="3"/>
      <c r="D1338" s="3"/>
      <c r="E1338" s="3"/>
      <c r="F1338" s="3"/>
      <c r="G1338" s="49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</row>
    <row r="1339" spans="1:24">
      <c r="A1339" s="3"/>
      <c r="B1339" s="3"/>
      <c r="C1339" s="3"/>
      <c r="D1339" s="3"/>
      <c r="E1339" s="3"/>
      <c r="F1339" s="3"/>
      <c r="G1339" s="49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</row>
    <row r="1340" spans="1:24">
      <c r="A1340" s="3"/>
      <c r="B1340" s="3"/>
      <c r="C1340" s="3"/>
      <c r="D1340" s="3"/>
      <c r="E1340" s="3"/>
      <c r="F1340" s="3"/>
      <c r="G1340" s="49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</row>
    <row r="1341" spans="1:24">
      <c r="A1341" s="3"/>
      <c r="B1341" s="3"/>
      <c r="C1341" s="3"/>
      <c r="D1341" s="3"/>
      <c r="E1341" s="3"/>
      <c r="F1341" s="3"/>
      <c r="G1341" s="49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</row>
    <row r="1342" spans="1:24">
      <c r="A1342" s="3"/>
      <c r="B1342" s="3"/>
      <c r="C1342" s="3"/>
      <c r="D1342" s="3"/>
      <c r="E1342" s="3"/>
      <c r="F1342" s="3"/>
      <c r="G1342" s="49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</row>
    <row r="1343" spans="1:24">
      <c r="A1343" s="3"/>
      <c r="B1343" s="3"/>
      <c r="C1343" s="3"/>
      <c r="D1343" s="3"/>
      <c r="E1343" s="3"/>
      <c r="F1343" s="3"/>
      <c r="G1343" s="49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</row>
    <row r="1344" spans="1:24">
      <c r="A1344" s="3"/>
      <c r="B1344" s="3"/>
      <c r="C1344" s="3"/>
      <c r="D1344" s="3"/>
      <c r="E1344" s="3"/>
      <c r="F1344" s="3"/>
      <c r="G1344" s="49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</row>
    <row r="1345" spans="1:24">
      <c r="A1345" s="3"/>
      <c r="B1345" s="3"/>
      <c r="C1345" s="3"/>
      <c r="D1345" s="3"/>
      <c r="E1345" s="3"/>
      <c r="F1345" s="3"/>
      <c r="G1345" s="49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</row>
    <row r="1346" spans="1:24">
      <c r="A1346" s="3"/>
      <c r="B1346" s="3"/>
      <c r="C1346" s="3"/>
      <c r="D1346" s="3"/>
      <c r="E1346" s="3"/>
      <c r="F1346" s="3"/>
      <c r="G1346" s="49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</row>
    <row r="1347" spans="1:24">
      <c r="A1347" s="3"/>
      <c r="B1347" s="3"/>
      <c r="C1347" s="3"/>
      <c r="D1347" s="3"/>
      <c r="E1347" s="3"/>
      <c r="F1347" s="3"/>
      <c r="G1347" s="49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</row>
    <row r="1348" spans="1:24">
      <c r="A1348" s="3"/>
      <c r="B1348" s="3"/>
      <c r="C1348" s="3"/>
      <c r="D1348" s="3"/>
      <c r="E1348" s="3"/>
      <c r="F1348" s="3"/>
      <c r="G1348" s="49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</row>
    <row r="1349" spans="1:24">
      <c r="A1349" s="3"/>
      <c r="B1349" s="3"/>
      <c r="C1349" s="3"/>
      <c r="D1349" s="3"/>
      <c r="E1349" s="3"/>
      <c r="F1349" s="3"/>
      <c r="G1349" s="49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</row>
    <row r="1350" spans="1:24">
      <c r="A1350" s="3"/>
      <c r="B1350" s="3"/>
      <c r="C1350" s="3"/>
      <c r="D1350" s="3"/>
      <c r="E1350" s="3"/>
      <c r="F1350" s="3"/>
      <c r="G1350" s="49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</row>
    <row r="1351" spans="1:24">
      <c r="A1351" s="3"/>
      <c r="B1351" s="3"/>
      <c r="C1351" s="3"/>
      <c r="D1351" s="3"/>
      <c r="E1351" s="3"/>
      <c r="F1351" s="3"/>
      <c r="G1351" s="49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</row>
    <row r="1352" spans="1:24">
      <c r="A1352" s="3"/>
      <c r="B1352" s="3"/>
      <c r="C1352" s="3"/>
      <c r="D1352" s="3"/>
      <c r="E1352" s="3"/>
      <c r="F1352" s="3"/>
      <c r="G1352" s="49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</row>
    <row r="1353" spans="1:24">
      <c r="A1353" s="3"/>
      <c r="B1353" s="3"/>
      <c r="C1353" s="3"/>
      <c r="D1353" s="3"/>
      <c r="E1353" s="3"/>
      <c r="F1353" s="3"/>
      <c r="G1353" s="49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</row>
    <row r="1354" spans="1:24">
      <c r="A1354" s="3"/>
      <c r="B1354" s="3"/>
      <c r="C1354" s="3"/>
      <c r="D1354" s="3"/>
      <c r="E1354" s="3"/>
      <c r="F1354" s="3"/>
      <c r="G1354" s="49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</row>
    <row r="1355" spans="1:24">
      <c r="A1355" s="3"/>
      <c r="B1355" s="3"/>
      <c r="C1355" s="3"/>
      <c r="D1355" s="3"/>
      <c r="E1355" s="3"/>
      <c r="F1355" s="3"/>
      <c r="G1355" s="49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</row>
    <row r="1356" spans="1:24">
      <c r="A1356" s="3"/>
      <c r="B1356" s="3"/>
      <c r="C1356" s="3"/>
      <c r="D1356" s="3"/>
      <c r="E1356" s="3"/>
      <c r="F1356" s="3"/>
      <c r="G1356" s="49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</row>
    <row r="1357" spans="1:24">
      <c r="A1357" s="3"/>
      <c r="B1357" s="3"/>
      <c r="C1357" s="3"/>
      <c r="D1357" s="3"/>
      <c r="E1357" s="3"/>
      <c r="F1357" s="3"/>
      <c r="G1357" s="49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</row>
    <row r="1358" spans="1:24">
      <c r="A1358" s="3"/>
      <c r="B1358" s="3"/>
      <c r="C1358" s="3"/>
      <c r="D1358" s="3"/>
      <c r="E1358" s="3"/>
      <c r="F1358" s="3"/>
      <c r="G1358" s="49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</row>
    <row r="1359" spans="1:24">
      <c r="A1359" s="3"/>
      <c r="B1359" s="3"/>
      <c r="C1359" s="3"/>
      <c r="D1359" s="3"/>
      <c r="E1359" s="3"/>
      <c r="F1359" s="3"/>
      <c r="G1359" s="49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</row>
    <row r="1360" spans="1:24">
      <c r="A1360" s="3"/>
      <c r="B1360" s="3"/>
      <c r="C1360" s="3"/>
      <c r="D1360" s="3"/>
      <c r="E1360" s="3"/>
      <c r="F1360" s="3"/>
      <c r="G1360" s="49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</row>
    <row r="1361" spans="1:24">
      <c r="A1361" s="3"/>
      <c r="B1361" s="3"/>
      <c r="C1361" s="3"/>
      <c r="D1361" s="3"/>
      <c r="E1361" s="3"/>
      <c r="F1361" s="3"/>
      <c r="G1361" s="49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</row>
    <row r="1362" spans="1:24">
      <c r="A1362" s="3"/>
      <c r="B1362" s="3"/>
      <c r="C1362" s="3"/>
      <c r="D1362" s="3"/>
      <c r="E1362" s="3"/>
      <c r="F1362" s="3"/>
      <c r="G1362" s="49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</row>
    <row r="1363" spans="1:24">
      <c r="A1363" s="3"/>
      <c r="B1363" s="3"/>
      <c r="C1363" s="3"/>
      <c r="D1363" s="3"/>
      <c r="E1363" s="3"/>
      <c r="F1363" s="3"/>
      <c r="G1363" s="49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</row>
    <row r="1364" spans="1:24">
      <c r="A1364" s="3"/>
      <c r="B1364" s="3"/>
      <c r="C1364" s="3"/>
      <c r="D1364" s="3"/>
      <c r="E1364" s="3"/>
      <c r="F1364" s="3"/>
      <c r="G1364" s="49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</row>
    <row r="1365" spans="1:24">
      <c r="A1365" s="3"/>
      <c r="B1365" s="3"/>
      <c r="C1365" s="3"/>
      <c r="D1365" s="3"/>
      <c r="E1365" s="3"/>
      <c r="F1365" s="3"/>
      <c r="G1365" s="49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</row>
    <row r="1366" spans="1:24">
      <c r="A1366" s="3"/>
      <c r="B1366" s="3"/>
      <c r="C1366" s="3"/>
      <c r="D1366" s="3"/>
      <c r="E1366" s="3"/>
      <c r="F1366" s="3"/>
      <c r="G1366" s="49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</row>
    <row r="1367" spans="1:24">
      <c r="A1367" s="3"/>
      <c r="B1367" s="3"/>
      <c r="C1367" s="3"/>
      <c r="D1367" s="3"/>
      <c r="E1367" s="3"/>
      <c r="F1367" s="3"/>
      <c r="G1367" s="49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</row>
    <row r="1368" spans="1:24">
      <c r="A1368" s="3"/>
      <c r="B1368" s="3"/>
      <c r="C1368" s="3"/>
      <c r="D1368" s="3"/>
      <c r="E1368" s="3"/>
      <c r="F1368" s="3"/>
      <c r="G1368" s="49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</row>
    <row r="1369" spans="1:24">
      <c r="A1369" s="3"/>
      <c r="B1369" s="3"/>
      <c r="C1369" s="3"/>
      <c r="D1369" s="3"/>
      <c r="E1369" s="3"/>
      <c r="F1369" s="3"/>
      <c r="G1369" s="49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</row>
    <row r="1370" spans="1:24">
      <c r="A1370" s="3"/>
      <c r="B1370" s="3"/>
      <c r="C1370" s="3"/>
      <c r="D1370" s="3"/>
      <c r="E1370" s="3"/>
      <c r="F1370" s="3"/>
      <c r="G1370" s="49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</row>
    <row r="1371" spans="1:24">
      <c r="A1371" s="3"/>
      <c r="B1371" s="3"/>
      <c r="C1371" s="3"/>
      <c r="D1371" s="3"/>
      <c r="E1371" s="3"/>
      <c r="F1371" s="3"/>
      <c r="G1371" s="49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</row>
    <row r="1372" spans="1:24">
      <c r="A1372" s="3"/>
      <c r="B1372" s="3"/>
      <c r="C1372" s="3"/>
      <c r="D1372" s="3"/>
      <c r="E1372" s="3"/>
      <c r="F1372" s="3"/>
      <c r="G1372" s="49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</row>
    <row r="1373" spans="1:24">
      <c r="A1373" s="3"/>
      <c r="B1373" s="3"/>
      <c r="C1373" s="3"/>
      <c r="D1373" s="3"/>
      <c r="E1373" s="3"/>
      <c r="F1373" s="3"/>
      <c r="G1373" s="49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</row>
    <row r="1374" spans="1:24">
      <c r="A1374" s="3"/>
      <c r="B1374" s="3"/>
      <c r="C1374" s="3"/>
      <c r="D1374" s="3"/>
      <c r="E1374" s="3"/>
      <c r="F1374" s="3"/>
      <c r="G1374" s="49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</row>
    <row r="1375" spans="1:24">
      <c r="A1375" s="3"/>
      <c r="B1375" s="3"/>
      <c r="C1375" s="3"/>
      <c r="D1375" s="3"/>
      <c r="E1375" s="3"/>
      <c r="F1375" s="3"/>
      <c r="G1375" s="49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</row>
    <row r="1376" spans="1:24">
      <c r="A1376" s="3"/>
      <c r="B1376" s="3"/>
      <c r="C1376" s="3"/>
      <c r="D1376" s="3"/>
      <c r="E1376" s="3"/>
      <c r="F1376" s="3"/>
      <c r="G1376" s="49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</row>
    <row r="1377" spans="1:24">
      <c r="A1377" s="3"/>
      <c r="B1377" s="3"/>
      <c r="C1377" s="3"/>
      <c r="D1377" s="3"/>
      <c r="E1377" s="3"/>
      <c r="F1377" s="3"/>
      <c r="G1377" s="49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</row>
    <row r="1378" spans="1:24">
      <c r="A1378" s="3"/>
      <c r="B1378" s="3"/>
      <c r="C1378" s="3"/>
      <c r="D1378" s="3"/>
      <c r="E1378" s="3"/>
      <c r="F1378" s="3"/>
      <c r="G1378" s="49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</row>
    <row r="1379" spans="1:24">
      <c r="A1379" s="3"/>
      <c r="B1379" s="3"/>
      <c r="C1379" s="3"/>
      <c r="D1379" s="3"/>
      <c r="E1379" s="3"/>
      <c r="F1379" s="3"/>
      <c r="G1379" s="49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</row>
    <row r="1380" spans="1:24">
      <c r="A1380" s="3"/>
      <c r="B1380" s="3"/>
      <c r="C1380" s="3"/>
      <c r="D1380" s="3"/>
      <c r="E1380" s="3"/>
      <c r="F1380" s="3"/>
      <c r="G1380" s="49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</row>
    <row r="1381" spans="1:24">
      <c r="A1381" s="3"/>
      <c r="B1381" s="3"/>
      <c r="C1381" s="3"/>
      <c r="D1381" s="3"/>
      <c r="E1381" s="3"/>
      <c r="F1381" s="3"/>
      <c r="G1381" s="49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</row>
    <row r="1382" spans="1:24">
      <c r="A1382" s="3"/>
      <c r="B1382" s="3"/>
      <c r="C1382" s="3"/>
      <c r="D1382" s="3"/>
      <c r="E1382" s="3"/>
      <c r="F1382" s="3"/>
      <c r="G1382" s="49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</row>
    <row r="1383" spans="1:24">
      <c r="A1383" s="3"/>
      <c r="B1383" s="3"/>
      <c r="C1383" s="3"/>
      <c r="D1383" s="3"/>
      <c r="E1383" s="3"/>
      <c r="F1383" s="3"/>
      <c r="G1383" s="49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</row>
    <row r="1384" spans="1:24">
      <c r="A1384" s="3"/>
      <c r="B1384" s="3"/>
      <c r="C1384" s="3"/>
      <c r="D1384" s="3"/>
      <c r="E1384" s="3"/>
      <c r="F1384" s="3"/>
      <c r="G1384" s="49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</row>
    <row r="1385" spans="1:24">
      <c r="A1385" s="3"/>
      <c r="B1385" s="3"/>
      <c r="C1385" s="3"/>
      <c r="D1385" s="3"/>
      <c r="E1385" s="3"/>
      <c r="F1385" s="3"/>
      <c r="G1385" s="49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</row>
    <row r="1386" spans="1:24">
      <c r="A1386" s="3"/>
      <c r="B1386" s="3"/>
      <c r="C1386" s="3"/>
      <c r="D1386" s="3"/>
      <c r="E1386" s="3"/>
      <c r="F1386" s="3"/>
      <c r="G1386" s="49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</row>
    <row r="1387" spans="1:24">
      <c r="A1387" s="3"/>
      <c r="B1387" s="3"/>
      <c r="C1387" s="3"/>
      <c r="D1387" s="3"/>
      <c r="E1387" s="3"/>
      <c r="F1387" s="3"/>
      <c r="G1387" s="49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</row>
    <row r="1388" spans="1:24">
      <c r="A1388" s="3"/>
      <c r="B1388" s="3"/>
      <c r="C1388" s="3"/>
      <c r="D1388" s="3"/>
      <c r="E1388" s="3"/>
      <c r="F1388" s="3"/>
      <c r="G1388" s="49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</row>
    <row r="1389" spans="1:24">
      <c r="A1389" s="3"/>
      <c r="B1389" s="3"/>
      <c r="C1389" s="3"/>
      <c r="D1389" s="3"/>
      <c r="E1389" s="3"/>
      <c r="F1389" s="3"/>
      <c r="G1389" s="49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</row>
    <row r="1390" spans="1:24">
      <c r="A1390" s="3"/>
      <c r="B1390" s="3"/>
      <c r="C1390" s="3"/>
      <c r="D1390" s="3"/>
      <c r="E1390" s="3"/>
      <c r="F1390" s="3"/>
      <c r="G1390" s="49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</row>
    <row r="1391" spans="1:24">
      <c r="A1391" s="3"/>
      <c r="B1391" s="3"/>
      <c r="C1391" s="3"/>
      <c r="D1391" s="3"/>
      <c r="E1391" s="3"/>
      <c r="F1391" s="3"/>
      <c r="G1391" s="49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</row>
    <row r="1392" spans="1:24">
      <c r="A1392" s="3"/>
      <c r="B1392" s="3"/>
      <c r="C1392" s="3"/>
      <c r="D1392" s="3"/>
      <c r="E1392" s="3"/>
      <c r="F1392" s="3"/>
      <c r="G1392" s="49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</row>
    <row r="1393" spans="1:24">
      <c r="A1393" s="3"/>
      <c r="B1393" s="3"/>
      <c r="C1393" s="3"/>
      <c r="D1393" s="3"/>
      <c r="E1393" s="3"/>
      <c r="F1393" s="3"/>
      <c r="G1393" s="49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</row>
    <row r="1394" spans="1:24">
      <c r="A1394" s="3"/>
      <c r="B1394" s="3"/>
      <c r="C1394" s="3"/>
      <c r="D1394" s="3"/>
      <c r="E1394" s="3"/>
      <c r="F1394" s="3"/>
      <c r="G1394" s="49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</row>
    <row r="1395" spans="1:24">
      <c r="A1395" s="3"/>
      <c r="B1395" s="3"/>
      <c r="C1395" s="3"/>
      <c r="D1395" s="3"/>
      <c r="E1395" s="3"/>
      <c r="F1395" s="3"/>
      <c r="G1395" s="49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</row>
    <row r="1396" spans="1:24">
      <c r="A1396" s="3"/>
      <c r="B1396" s="3"/>
      <c r="C1396" s="3"/>
      <c r="D1396" s="3"/>
      <c r="E1396" s="3"/>
      <c r="F1396" s="3"/>
      <c r="G1396" s="49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</row>
    <row r="1397" spans="1:24">
      <c r="A1397" s="3"/>
      <c r="B1397" s="3"/>
      <c r="C1397" s="3"/>
      <c r="D1397" s="3"/>
      <c r="E1397" s="3"/>
      <c r="F1397" s="3"/>
      <c r="G1397" s="49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</row>
    <row r="1398" spans="1:24">
      <c r="A1398" s="3"/>
      <c r="B1398" s="3"/>
      <c r="C1398" s="3"/>
      <c r="D1398" s="3"/>
      <c r="E1398" s="3"/>
      <c r="F1398" s="3"/>
      <c r="G1398" s="49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</row>
    <row r="1399" spans="1:24">
      <c r="A1399" s="3"/>
      <c r="B1399" s="3"/>
      <c r="C1399" s="3"/>
      <c r="D1399" s="3"/>
      <c r="E1399" s="3"/>
      <c r="F1399" s="3"/>
      <c r="G1399" s="49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</row>
    <row r="1400" spans="1:24">
      <c r="A1400" s="3"/>
      <c r="B1400" s="3"/>
      <c r="C1400" s="3"/>
      <c r="D1400" s="3"/>
      <c r="E1400" s="3"/>
      <c r="F1400" s="3"/>
      <c r="G1400" s="49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</row>
    <row r="1401" spans="1:24">
      <c r="A1401" s="3"/>
      <c r="B1401" s="3"/>
      <c r="C1401" s="3"/>
      <c r="D1401" s="3"/>
      <c r="E1401" s="3"/>
      <c r="F1401" s="3"/>
      <c r="G1401" s="49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</row>
    <row r="1402" spans="1:24">
      <c r="A1402" s="3"/>
      <c r="B1402" s="3"/>
      <c r="C1402" s="3"/>
      <c r="D1402" s="3"/>
      <c r="E1402" s="3"/>
      <c r="F1402" s="3"/>
      <c r="G1402" s="49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</row>
    <row r="1403" spans="1:24">
      <c r="A1403" s="3"/>
      <c r="B1403" s="3"/>
      <c r="C1403" s="3"/>
      <c r="D1403" s="3"/>
      <c r="E1403" s="3"/>
      <c r="F1403" s="3"/>
      <c r="G1403" s="49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</row>
    <row r="1404" spans="1:24">
      <c r="A1404" s="3"/>
      <c r="B1404" s="3"/>
      <c r="C1404" s="3"/>
      <c r="D1404" s="3"/>
      <c r="E1404" s="3"/>
      <c r="F1404" s="3"/>
      <c r="G1404" s="49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</row>
    <row r="1405" spans="1:24">
      <c r="A1405" s="3"/>
      <c r="B1405" s="3"/>
      <c r="C1405" s="3"/>
      <c r="D1405" s="3"/>
      <c r="E1405" s="3"/>
      <c r="F1405" s="3"/>
      <c r="G1405" s="49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</row>
    <row r="1406" spans="1:24">
      <c r="A1406" s="3"/>
      <c r="B1406" s="3"/>
      <c r="C1406" s="3"/>
      <c r="D1406" s="3"/>
      <c r="E1406" s="3"/>
      <c r="F1406" s="3"/>
      <c r="G1406" s="49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</row>
    <row r="1407" spans="1:24">
      <c r="A1407" s="3"/>
      <c r="B1407" s="3"/>
      <c r="C1407" s="3"/>
      <c r="D1407" s="3"/>
      <c r="E1407" s="3"/>
      <c r="F1407" s="3"/>
      <c r="G1407" s="49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</row>
    <row r="1408" spans="1:24">
      <c r="A1408" s="3"/>
      <c r="B1408" s="3"/>
      <c r="C1408" s="3"/>
      <c r="D1408" s="3"/>
      <c r="E1408" s="3"/>
      <c r="F1408" s="3"/>
      <c r="G1408" s="49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</row>
    <row r="1409" spans="1:24">
      <c r="A1409" s="3"/>
      <c r="B1409" s="3"/>
      <c r="C1409" s="3"/>
      <c r="D1409" s="3"/>
      <c r="E1409" s="3"/>
      <c r="F1409" s="3"/>
      <c r="G1409" s="49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</row>
    <row r="1410" spans="1:24">
      <c r="A1410" s="3"/>
      <c r="B1410" s="3"/>
      <c r="C1410" s="3"/>
      <c r="D1410" s="3"/>
      <c r="E1410" s="3"/>
      <c r="F1410" s="3"/>
      <c r="G1410" s="49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</row>
    <row r="1411" spans="1:24">
      <c r="A1411" s="3"/>
      <c r="B1411" s="3"/>
      <c r="C1411" s="3"/>
      <c r="D1411" s="3"/>
      <c r="E1411" s="3"/>
      <c r="F1411" s="3"/>
      <c r="G1411" s="49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</row>
    <row r="1412" spans="1:24">
      <c r="A1412" s="3"/>
      <c r="B1412" s="3"/>
      <c r="C1412" s="3"/>
      <c r="D1412" s="3"/>
      <c r="E1412" s="3"/>
      <c r="F1412" s="3"/>
      <c r="G1412" s="49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</row>
    <row r="1413" spans="1:24">
      <c r="A1413" s="3"/>
      <c r="B1413" s="3"/>
      <c r="C1413" s="3"/>
      <c r="D1413" s="3"/>
      <c r="E1413" s="3"/>
      <c r="F1413" s="3"/>
      <c r="G1413" s="49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</row>
    <row r="1414" spans="1:24">
      <c r="A1414" s="3"/>
      <c r="B1414" s="3"/>
      <c r="C1414" s="3"/>
      <c r="D1414" s="3"/>
      <c r="E1414" s="3"/>
      <c r="F1414" s="3"/>
      <c r="G1414" s="49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</row>
    <row r="1415" spans="1:24">
      <c r="A1415" s="3"/>
      <c r="B1415" s="3"/>
      <c r="C1415" s="3"/>
      <c r="D1415" s="3"/>
      <c r="E1415" s="3"/>
      <c r="F1415" s="3"/>
      <c r="G1415" s="49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</row>
    <row r="1416" spans="1:24">
      <c r="A1416" s="3"/>
      <c r="B1416" s="3"/>
      <c r="C1416" s="3"/>
      <c r="D1416" s="3"/>
      <c r="E1416" s="3"/>
      <c r="F1416" s="3"/>
      <c r="G1416" s="49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</row>
    <row r="1417" spans="1:24">
      <c r="A1417" s="3"/>
      <c r="B1417" s="3"/>
      <c r="C1417" s="3"/>
      <c r="D1417" s="3"/>
      <c r="E1417" s="3"/>
      <c r="F1417" s="3"/>
      <c r="G1417" s="49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</row>
    <row r="1418" spans="1:24">
      <c r="A1418" s="3"/>
      <c r="B1418" s="3"/>
      <c r="C1418" s="3"/>
      <c r="D1418" s="3"/>
      <c r="E1418" s="3"/>
      <c r="F1418" s="3"/>
      <c r="G1418" s="49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</row>
    <row r="1419" spans="1:24">
      <c r="A1419" s="3"/>
      <c r="B1419" s="3"/>
      <c r="C1419" s="3"/>
      <c r="D1419" s="3"/>
      <c r="E1419" s="3"/>
      <c r="F1419" s="3"/>
      <c r="G1419" s="49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</row>
    <row r="1420" spans="1:24">
      <c r="A1420" s="3"/>
      <c r="B1420" s="3"/>
      <c r="C1420" s="3"/>
      <c r="D1420" s="3"/>
      <c r="E1420" s="3"/>
      <c r="F1420" s="3"/>
      <c r="G1420" s="49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</row>
    <row r="1421" spans="1:24">
      <c r="A1421" s="3"/>
      <c r="B1421" s="3"/>
      <c r="C1421" s="3"/>
      <c r="D1421" s="3"/>
      <c r="E1421" s="3"/>
      <c r="F1421" s="3"/>
      <c r="G1421" s="49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</row>
    <row r="1422" spans="1:24">
      <c r="A1422" s="3"/>
      <c r="B1422" s="3"/>
      <c r="C1422" s="3"/>
      <c r="D1422" s="3"/>
      <c r="E1422" s="3"/>
      <c r="F1422" s="3"/>
      <c r="G1422" s="49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</row>
    <row r="1423" spans="1:24">
      <c r="A1423" s="3"/>
      <c r="B1423" s="3"/>
      <c r="C1423" s="3"/>
      <c r="D1423" s="3"/>
      <c r="E1423" s="3"/>
      <c r="F1423" s="3"/>
      <c r="G1423" s="49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</row>
    <row r="1424" spans="1:24">
      <c r="A1424" s="3"/>
      <c r="B1424" s="3"/>
      <c r="C1424" s="3"/>
      <c r="D1424" s="3"/>
      <c r="E1424" s="3"/>
      <c r="F1424" s="3"/>
      <c r="G1424" s="49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</row>
    <row r="1425" spans="1:24">
      <c r="A1425" s="3"/>
      <c r="B1425" s="3"/>
      <c r="C1425" s="3"/>
      <c r="D1425" s="3"/>
      <c r="E1425" s="3"/>
      <c r="F1425" s="3"/>
      <c r="G1425" s="49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</row>
    <row r="1426" spans="1:24">
      <c r="A1426" s="3"/>
      <c r="B1426" s="3"/>
      <c r="C1426" s="3"/>
      <c r="D1426" s="3"/>
      <c r="E1426" s="3"/>
      <c r="F1426" s="3"/>
      <c r="G1426" s="49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</row>
    <row r="1427" spans="1:24">
      <c r="A1427" s="3"/>
      <c r="B1427" s="3"/>
      <c r="C1427" s="3"/>
      <c r="D1427" s="3"/>
      <c r="E1427" s="3"/>
      <c r="F1427" s="3"/>
      <c r="G1427" s="49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</row>
    <row r="1428" spans="1:24">
      <c r="A1428" s="3"/>
      <c r="B1428" s="3"/>
      <c r="C1428" s="3"/>
      <c r="D1428" s="3"/>
      <c r="E1428" s="3"/>
      <c r="F1428" s="3"/>
      <c r="G1428" s="49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</row>
    <row r="1429" spans="1:24">
      <c r="A1429" s="3"/>
      <c r="B1429" s="3"/>
      <c r="C1429" s="3"/>
      <c r="D1429" s="3"/>
      <c r="E1429" s="3"/>
      <c r="F1429" s="3"/>
      <c r="G1429" s="49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</row>
    <row r="1430" spans="1:24">
      <c r="A1430" s="3"/>
      <c r="B1430" s="3"/>
      <c r="C1430" s="3"/>
      <c r="D1430" s="3"/>
      <c r="E1430" s="3"/>
      <c r="F1430" s="3"/>
      <c r="G1430" s="49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</row>
    <row r="1431" spans="1:24">
      <c r="A1431" s="3"/>
      <c r="B1431" s="3"/>
      <c r="C1431" s="3"/>
      <c r="D1431" s="3"/>
      <c r="E1431" s="3"/>
      <c r="F1431" s="3"/>
      <c r="G1431" s="49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</row>
    <row r="1432" spans="1:24">
      <c r="A1432" s="3"/>
      <c r="B1432" s="3"/>
      <c r="C1432" s="3"/>
      <c r="D1432" s="3"/>
      <c r="E1432" s="3"/>
      <c r="F1432" s="3"/>
      <c r="G1432" s="49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</row>
    <row r="1433" spans="1:24">
      <c r="A1433" s="3"/>
      <c r="B1433" s="3"/>
      <c r="C1433" s="3"/>
      <c r="D1433" s="3"/>
      <c r="E1433" s="3"/>
      <c r="F1433" s="3"/>
      <c r="G1433" s="49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</row>
    <row r="1434" spans="1:24">
      <c r="A1434" s="3"/>
      <c r="B1434" s="3"/>
      <c r="C1434" s="3"/>
      <c r="D1434" s="3"/>
      <c r="E1434" s="3"/>
      <c r="F1434" s="3"/>
      <c r="G1434" s="49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</row>
    <row r="1435" spans="1:24">
      <c r="A1435" s="3"/>
      <c r="B1435" s="3"/>
      <c r="C1435" s="3"/>
      <c r="D1435" s="3"/>
      <c r="E1435" s="3"/>
      <c r="F1435" s="3"/>
      <c r="G1435" s="49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</row>
    <row r="1436" spans="1:24">
      <c r="A1436" s="3"/>
      <c r="B1436" s="3"/>
      <c r="C1436" s="3"/>
      <c r="D1436" s="3"/>
      <c r="E1436" s="3"/>
      <c r="F1436" s="3"/>
      <c r="G1436" s="49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</row>
    <row r="1437" spans="1:24">
      <c r="A1437" s="3"/>
      <c r="B1437" s="3"/>
      <c r="C1437" s="3"/>
      <c r="D1437" s="3"/>
      <c r="E1437" s="3"/>
      <c r="F1437" s="3"/>
      <c r="G1437" s="49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</row>
    <row r="1438" spans="1:24">
      <c r="A1438" s="3"/>
      <c r="B1438" s="3"/>
      <c r="C1438" s="3"/>
      <c r="D1438" s="3"/>
      <c r="E1438" s="3"/>
      <c r="F1438" s="3"/>
      <c r="G1438" s="49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</row>
    <row r="1439" spans="1:24">
      <c r="A1439" s="3"/>
      <c r="B1439" s="3"/>
      <c r="C1439" s="3"/>
      <c r="D1439" s="3"/>
      <c r="E1439" s="3"/>
      <c r="F1439" s="3"/>
      <c r="G1439" s="49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</row>
    <row r="1440" spans="1:24">
      <c r="A1440" s="3"/>
      <c r="B1440" s="3"/>
      <c r="C1440" s="3"/>
      <c r="D1440" s="3"/>
      <c r="E1440" s="3"/>
      <c r="F1440" s="3"/>
      <c r="G1440" s="49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</row>
    <row r="1441" spans="1:24">
      <c r="A1441" s="3"/>
      <c r="B1441" s="3"/>
      <c r="C1441" s="3"/>
      <c r="D1441" s="3"/>
      <c r="E1441" s="3"/>
      <c r="F1441" s="3"/>
      <c r="G1441" s="49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</row>
    <row r="1442" spans="1:24">
      <c r="A1442" s="3"/>
      <c r="B1442" s="3"/>
      <c r="C1442" s="3"/>
      <c r="D1442" s="3"/>
      <c r="E1442" s="3"/>
      <c r="F1442" s="3"/>
      <c r="G1442" s="49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</row>
    <row r="1443" spans="1:24">
      <c r="A1443" s="3"/>
      <c r="B1443" s="3"/>
      <c r="C1443" s="3"/>
      <c r="D1443" s="3"/>
      <c r="E1443" s="3"/>
      <c r="F1443" s="3"/>
      <c r="G1443" s="49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</row>
    <row r="1444" spans="1:24">
      <c r="A1444" s="3"/>
      <c r="B1444" s="3"/>
      <c r="C1444" s="3"/>
      <c r="D1444" s="3"/>
      <c r="E1444" s="3"/>
      <c r="F1444" s="3"/>
      <c r="G1444" s="49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</row>
    <row r="1445" spans="1:24">
      <c r="A1445" s="3"/>
      <c r="B1445" s="3"/>
      <c r="C1445" s="3"/>
      <c r="D1445" s="3"/>
      <c r="E1445" s="3"/>
      <c r="F1445" s="3"/>
      <c r="G1445" s="49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</row>
    <row r="1446" spans="1:24">
      <c r="A1446" s="3"/>
      <c r="B1446" s="3"/>
      <c r="C1446" s="3"/>
      <c r="D1446" s="3"/>
      <c r="E1446" s="3"/>
      <c r="F1446" s="3"/>
      <c r="G1446" s="49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</row>
    <row r="1447" spans="1:24">
      <c r="A1447" s="3"/>
      <c r="B1447" s="3"/>
      <c r="C1447" s="3"/>
      <c r="D1447" s="3"/>
      <c r="E1447" s="3"/>
      <c r="F1447" s="3"/>
      <c r="G1447" s="49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</row>
    <row r="1448" spans="1:24">
      <c r="A1448" s="3"/>
      <c r="B1448" s="3"/>
      <c r="C1448" s="3"/>
      <c r="D1448" s="3"/>
      <c r="E1448" s="3"/>
      <c r="F1448" s="3"/>
      <c r="G1448" s="49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</row>
    <row r="1449" spans="1:24">
      <c r="A1449" s="3"/>
      <c r="B1449" s="3"/>
      <c r="C1449" s="3"/>
      <c r="D1449" s="3"/>
      <c r="E1449" s="3"/>
      <c r="F1449" s="3"/>
      <c r="G1449" s="49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</row>
    <row r="1450" spans="1:24">
      <c r="A1450" s="3"/>
      <c r="B1450" s="3"/>
      <c r="C1450" s="3"/>
      <c r="D1450" s="3"/>
      <c r="E1450" s="3"/>
      <c r="F1450" s="3"/>
      <c r="G1450" s="49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</row>
    <row r="1451" spans="1:24">
      <c r="A1451" s="3"/>
      <c r="B1451" s="3"/>
      <c r="C1451" s="3"/>
      <c r="D1451" s="3"/>
      <c r="E1451" s="3"/>
      <c r="F1451" s="3"/>
      <c r="G1451" s="49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</row>
    <row r="1452" spans="1:24">
      <c r="A1452" s="3"/>
      <c r="B1452" s="3"/>
      <c r="C1452" s="3"/>
      <c r="D1452" s="3"/>
      <c r="E1452" s="3"/>
      <c r="F1452" s="3"/>
      <c r="G1452" s="49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</row>
    <row r="1453" spans="1:24">
      <c r="A1453" s="3"/>
      <c r="B1453" s="3"/>
      <c r="C1453" s="3"/>
      <c r="D1453" s="3"/>
      <c r="E1453" s="3"/>
      <c r="F1453" s="3"/>
      <c r="G1453" s="49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</row>
    <row r="1454" spans="1:24">
      <c r="A1454" s="3"/>
      <c r="B1454" s="3"/>
      <c r="C1454" s="3"/>
      <c r="D1454" s="3"/>
      <c r="E1454" s="3"/>
      <c r="F1454" s="3"/>
      <c r="G1454" s="49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</row>
    <row r="1455" spans="1:24">
      <c r="A1455" s="3"/>
      <c r="B1455" s="3"/>
      <c r="C1455" s="3"/>
      <c r="D1455" s="3"/>
      <c r="E1455" s="3"/>
      <c r="F1455" s="3"/>
      <c r="G1455" s="49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</row>
    <row r="1456" spans="1:24">
      <c r="A1456" s="3"/>
      <c r="B1456" s="3"/>
      <c r="C1456" s="3"/>
      <c r="D1456" s="3"/>
      <c r="E1456" s="3"/>
      <c r="F1456" s="3"/>
      <c r="G1456" s="49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</row>
    <row r="1457" spans="1:24">
      <c r="A1457" s="3"/>
      <c r="B1457" s="3"/>
      <c r="C1457" s="3"/>
      <c r="D1457" s="3"/>
      <c r="E1457" s="3"/>
      <c r="F1457" s="3"/>
      <c r="G1457" s="49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</row>
    <row r="1458" spans="1:24">
      <c r="A1458" s="3"/>
      <c r="B1458" s="3"/>
      <c r="C1458" s="3"/>
      <c r="D1458" s="3"/>
      <c r="E1458" s="3"/>
      <c r="F1458" s="3"/>
      <c r="G1458" s="49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</row>
    <row r="1459" spans="1:24">
      <c r="A1459" s="3"/>
      <c r="B1459" s="3"/>
      <c r="C1459" s="3"/>
      <c r="D1459" s="3"/>
      <c r="E1459" s="3"/>
      <c r="F1459" s="3"/>
      <c r="G1459" s="49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</row>
    <row r="1460" spans="1:24">
      <c r="A1460" s="3"/>
      <c r="B1460" s="3"/>
      <c r="C1460" s="3"/>
      <c r="D1460" s="3"/>
      <c r="E1460" s="3"/>
      <c r="F1460" s="3"/>
      <c r="G1460" s="49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</row>
    <row r="1461" spans="1:24">
      <c r="A1461" s="3"/>
      <c r="B1461" s="3"/>
      <c r="C1461" s="3"/>
      <c r="D1461" s="3"/>
      <c r="E1461" s="3"/>
      <c r="F1461" s="3"/>
      <c r="G1461" s="49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</row>
    <row r="1462" spans="1:24">
      <c r="A1462" s="3"/>
      <c r="B1462" s="3"/>
      <c r="C1462" s="3"/>
      <c r="D1462" s="3"/>
      <c r="E1462" s="3"/>
      <c r="F1462" s="3"/>
      <c r="G1462" s="49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</row>
    <row r="1463" spans="1:24">
      <c r="A1463" s="3"/>
      <c r="B1463" s="3"/>
      <c r="C1463" s="3"/>
      <c r="D1463" s="3"/>
      <c r="E1463" s="3"/>
      <c r="F1463" s="3"/>
      <c r="G1463" s="49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</row>
    <row r="1464" spans="1:24">
      <c r="A1464" s="3"/>
      <c r="B1464" s="3"/>
      <c r="C1464" s="3"/>
      <c r="D1464" s="3"/>
      <c r="E1464" s="3"/>
      <c r="F1464" s="3"/>
      <c r="G1464" s="49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</row>
    <row r="1465" spans="1:24">
      <c r="A1465" s="3"/>
      <c r="B1465" s="3"/>
      <c r="C1465" s="3"/>
      <c r="D1465" s="3"/>
      <c r="E1465" s="3"/>
      <c r="F1465" s="3"/>
      <c r="G1465" s="49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</row>
    <row r="1466" spans="1:24">
      <c r="A1466" s="3"/>
      <c r="B1466" s="3"/>
      <c r="C1466" s="3"/>
      <c r="D1466" s="3"/>
      <c r="E1466" s="3"/>
      <c r="F1466" s="3"/>
      <c r="G1466" s="49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</row>
    <row r="1467" spans="1:24">
      <c r="A1467" s="3"/>
      <c r="B1467" s="3"/>
      <c r="C1467" s="3"/>
      <c r="D1467" s="3"/>
      <c r="E1467" s="3"/>
      <c r="F1467" s="3"/>
      <c r="G1467" s="49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</row>
    <row r="1468" spans="1:24">
      <c r="A1468" s="3"/>
      <c r="B1468" s="3"/>
      <c r="C1468" s="3"/>
      <c r="D1468" s="3"/>
      <c r="E1468" s="3"/>
      <c r="F1468" s="3"/>
      <c r="G1468" s="49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</row>
    <row r="1469" spans="1:24">
      <c r="A1469" s="3"/>
      <c r="B1469" s="3"/>
      <c r="C1469" s="3"/>
      <c r="D1469" s="3"/>
      <c r="E1469" s="3"/>
      <c r="F1469" s="3"/>
      <c r="G1469" s="49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</row>
    <row r="1470" spans="1:24">
      <c r="A1470" s="3"/>
      <c r="B1470" s="3"/>
      <c r="C1470" s="3"/>
      <c r="D1470" s="3"/>
      <c r="E1470" s="3"/>
      <c r="F1470" s="3"/>
      <c r="G1470" s="49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</row>
    <row r="1471" spans="1:24">
      <c r="A1471" s="3"/>
      <c r="B1471" s="3"/>
      <c r="C1471" s="3"/>
      <c r="D1471" s="3"/>
      <c r="E1471" s="3"/>
      <c r="F1471" s="3"/>
      <c r="G1471" s="49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</row>
    <row r="1472" spans="1:24">
      <c r="A1472" s="3"/>
      <c r="B1472" s="3"/>
      <c r="C1472" s="3"/>
      <c r="D1472" s="3"/>
      <c r="E1472" s="3"/>
      <c r="F1472" s="3"/>
      <c r="G1472" s="49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</row>
    <row r="1473" spans="1:24">
      <c r="A1473" s="3"/>
      <c r="B1473" s="3"/>
      <c r="C1473" s="3"/>
      <c r="D1473" s="3"/>
      <c r="E1473" s="3"/>
      <c r="F1473" s="3"/>
      <c r="G1473" s="49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</row>
    <row r="1474" spans="1:24">
      <c r="A1474" s="3"/>
      <c r="B1474" s="3"/>
      <c r="C1474" s="3"/>
      <c r="D1474" s="3"/>
      <c r="E1474" s="3"/>
      <c r="F1474" s="3"/>
      <c r="G1474" s="49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</row>
    <row r="1475" spans="1:24">
      <c r="A1475" s="3"/>
      <c r="B1475" s="3"/>
      <c r="C1475" s="3"/>
      <c r="D1475" s="3"/>
      <c r="E1475" s="3"/>
      <c r="F1475" s="3"/>
      <c r="G1475" s="49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</row>
    <row r="1476" spans="1:24">
      <c r="A1476" s="3"/>
      <c r="B1476" s="3"/>
      <c r="C1476" s="3"/>
      <c r="D1476" s="3"/>
      <c r="E1476" s="3"/>
      <c r="F1476" s="3"/>
      <c r="G1476" s="49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</row>
    <row r="1477" spans="1:24">
      <c r="A1477" s="3"/>
      <c r="B1477" s="3"/>
      <c r="C1477" s="3"/>
      <c r="D1477" s="3"/>
      <c r="E1477" s="3"/>
      <c r="F1477" s="3"/>
      <c r="G1477" s="49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</row>
    <row r="1478" spans="1:24">
      <c r="A1478" s="3"/>
      <c r="B1478" s="3"/>
      <c r="C1478" s="3"/>
      <c r="D1478" s="3"/>
      <c r="E1478" s="3"/>
      <c r="F1478" s="3"/>
      <c r="G1478" s="49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</row>
    <row r="1479" spans="1:24">
      <c r="A1479" s="3"/>
      <c r="B1479" s="3"/>
      <c r="C1479" s="3"/>
      <c r="D1479" s="3"/>
      <c r="E1479" s="3"/>
      <c r="F1479" s="3"/>
      <c r="G1479" s="49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</row>
    <row r="1480" spans="1:24">
      <c r="A1480" s="3"/>
      <c r="B1480" s="3"/>
      <c r="C1480" s="3"/>
      <c r="D1480" s="3"/>
      <c r="E1480" s="3"/>
      <c r="F1480" s="3"/>
      <c r="G1480" s="49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</row>
    <row r="1481" spans="1:24">
      <c r="A1481" s="3"/>
      <c r="B1481" s="3"/>
      <c r="C1481" s="3"/>
      <c r="D1481" s="3"/>
      <c r="E1481" s="3"/>
      <c r="F1481" s="3"/>
      <c r="G1481" s="49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</row>
    <row r="1482" spans="1:24">
      <c r="A1482" s="3"/>
      <c r="B1482" s="3"/>
      <c r="C1482" s="3"/>
      <c r="D1482" s="3"/>
      <c r="E1482" s="3"/>
      <c r="F1482" s="3"/>
      <c r="G1482" s="49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</row>
    <row r="1483" spans="1:24">
      <c r="A1483" s="3"/>
      <c r="B1483" s="3"/>
      <c r="C1483" s="3"/>
      <c r="D1483" s="3"/>
      <c r="E1483" s="3"/>
      <c r="F1483" s="3"/>
      <c r="G1483" s="49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</row>
    <row r="1484" spans="1:24">
      <c r="A1484" s="3"/>
      <c r="B1484" s="3"/>
      <c r="C1484" s="3"/>
      <c r="D1484" s="3"/>
      <c r="E1484" s="3"/>
      <c r="F1484" s="3"/>
      <c r="G1484" s="49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</row>
    <row r="1485" spans="1:24">
      <c r="A1485" s="3"/>
      <c r="B1485" s="3"/>
      <c r="C1485" s="3"/>
      <c r="D1485" s="3"/>
      <c r="E1485" s="3"/>
      <c r="F1485" s="3"/>
      <c r="G1485" s="49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</row>
    <row r="1486" spans="1:24">
      <c r="A1486" s="3"/>
      <c r="B1486" s="3"/>
      <c r="C1486" s="3"/>
      <c r="D1486" s="3"/>
      <c r="E1486" s="3"/>
      <c r="F1486" s="3"/>
      <c r="G1486" s="49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</row>
    <row r="1487" spans="1:24">
      <c r="A1487" s="3"/>
      <c r="B1487" s="3"/>
      <c r="C1487" s="3"/>
      <c r="D1487" s="3"/>
      <c r="E1487" s="3"/>
      <c r="F1487" s="3"/>
      <c r="G1487" s="49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</row>
    <row r="1488" spans="1:24">
      <c r="A1488" s="3"/>
      <c r="B1488" s="3"/>
      <c r="C1488" s="3"/>
      <c r="D1488" s="3"/>
      <c r="E1488" s="3"/>
      <c r="F1488" s="3"/>
      <c r="G1488" s="49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</row>
    <row r="1489" spans="1:24">
      <c r="A1489" s="3"/>
      <c r="B1489" s="3"/>
      <c r="C1489" s="3"/>
      <c r="D1489" s="3"/>
      <c r="E1489" s="3"/>
      <c r="F1489" s="3"/>
      <c r="G1489" s="49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</row>
    <row r="1490" spans="1:24">
      <c r="A1490" s="3"/>
      <c r="B1490" s="3"/>
      <c r="C1490" s="3"/>
      <c r="D1490" s="3"/>
      <c r="E1490" s="3"/>
      <c r="F1490" s="3"/>
      <c r="G1490" s="49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</row>
    <row r="1491" spans="1:24">
      <c r="A1491" s="3"/>
      <c r="B1491" s="3"/>
      <c r="C1491" s="3"/>
      <c r="D1491" s="3"/>
      <c r="E1491" s="3"/>
      <c r="F1491" s="3"/>
      <c r="G1491" s="49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</row>
    <row r="1492" spans="1:24">
      <c r="A1492" s="3"/>
      <c r="B1492" s="3"/>
      <c r="C1492" s="3"/>
      <c r="D1492" s="3"/>
      <c r="E1492" s="3"/>
      <c r="F1492" s="3"/>
      <c r="G1492" s="49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</row>
    <row r="1493" spans="1:24">
      <c r="A1493" s="3"/>
      <c r="B1493" s="3"/>
      <c r="C1493" s="3"/>
      <c r="D1493" s="3"/>
      <c r="E1493" s="3"/>
      <c r="F1493" s="3"/>
      <c r="G1493" s="49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</row>
    <row r="1494" spans="1:24">
      <c r="A1494" s="3"/>
      <c r="B1494" s="3"/>
      <c r="C1494" s="3"/>
      <c r="D1494" s="3"/>
      <c r="E1494" s="3"/>
      <c r="F1494" s="3"/>
      <c r="G1494" s="49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</row>
    <row r="1495" spans="1:24">
      <c r="A1495" s="3"/>
      <c r="B1495" s="3"/>
      <c r="C1495" s="3"/>
      <c r="D1495" s="3"/>
      <c r="E1495" s="3"/>
      <c r="F1495" s="3"/>
      <c r="G1495" s="49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</row>
    <row r="1496" spans="1:24">
      <c r="A1496" s="3"/>
      <c r="B1496" s="3"/>
      <c r="C1496" s="3"/>
      <c r="D1496" s="3"/>
      <c r="E1496" s="3"/>
      <c r="F1496" s="3"/>
      <c r="G1496" s="49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</row>
    <row r="1497" spans="1:24">
      <c r="A1497" s="3"/>
      <c r="B1497" s="3"/>
      <c r="C1497" s="3"/>
      <c r="D1497" s="3"/>
      <c r="E1497" s="3"/>
      <c r="F1497" s="3"/>
      <c r="G1497" s="49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</row>
    <row r="1498" spans="1:24">
      <c r="A1498" s="3"/>
      <c r="B1498" s="3"/>
      <c r="C1498" s="3"/>
      <c r="D1498" s="3"/>
      <c r="E1498" s="3"/>
      <c r="F1498" s="3"/>
      <c r="G1498" s="49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</row>
    <row r="1499" spans="1:24">
      <c r="A1499" s="3"/>
      <c r="B1499" s="3"/>
      <c r="C1499" s="3"/>
      <c r="D1499" s="3"/>
      <c r="E1499" s="3"/>
      <c r="F1499" s="3"/>
      <c r="G1499" s="49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</row>
    <row r="1500" spans="1:24">
      <c r="A1500" s="3"/>
      <c r="B1500" s="3"/>
      <c r="C1500" s="3"/>
      <c r="D1500" s="3"/>
      <c r="E1500" s="3"/>
      <c r="F1500" s="3"/>
      <c r="G1500" s="49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</row>
    <row r="1501" spans="1:24">
      <c r="A1501" s="3"/>
      <c r="B1501" s="3"/>
      <c r="C1501" s="3"/>
      <c r="D1501" s="3"/>
      <c r="E1501" s="3"/>
      <c r="F1501" s="3"/>
      <c r="G1501" s="49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</row>
    <row r="1502" spans="1:24">
      <c r="A1502" s="3"/>
      <c r="B1502" s="3"/>
      <c r="C1502" s="3"/>
      <c r="D1502" s="3"/>
      <c r="E1502" s="3"/>
      <c r="F1502" s="3"/>
      <c r="G1502" s="49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</row>
    <row r="1503" spans="1:24">
      <c r="A1503" s="3"/>
      <c r="B1503" s="3"/>
      <c r="C1503" s="3"/>
      <c r="D1503" s="3"/>
      <c r="E1503" s="3"/>
      <c r="F1503" s="3"/>
      <c r="G1503" s="49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</row>
    <row r="1504" spans="1:24">
      <c r="A1504" s="3"/>
      <c r="B1504" s="3"/>
      <c r="C1504" s="3"/>
      <c r="D1504" s="3"/>
      <c r="E1504" s="3"/>
      <c r="F1504" s="3"/>
      <c r="G1504" s="49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</row>
    <row r="1505" spans="1:24">
      <c r="A1505" s="3"/>
      <c r="B1505" s="3"/>
      <c r="C1505" s="3"/>
      <c r="D1505" s="3"/>
      <c r="E1505" s="3"/>
      <c r="F1505" s="3"/>
      <c r="G1505" s="49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</row>
    <row r="1506" spans="1:24">
      <c r="A1506" s="3"/>
      <c r="B1506" s="3"/>
      <c r="C1506" s="3"/>
      <c r="D1506" s="3"/>
      <c r="E1506" s="3"/>
      <c r="F1506" s="3"/>
      <c r="G1506" s="49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</row>
    <row r="1507" spans="1:24">
      <c r="A1507" s="3"/>
      <c r="B1507" s="3"/>
      <c r="C1507" s="3"/>
      <c r="D1507" s="3"/>
      <c r="E1507" s="3"/>
      <c r="F1507" s="3"/>
      <c r="G1507" s="49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</row>
    <row r="1508" spans="1:24">
      <c r="A1508" s="3"/>
      <c r="B1508" s="3"/>
      <c r="C1508" s="3"/>
      <c r="D1508" s="3"/>
      <c r="E1508" s="3"/>
      <c r="F1508" s="3"/>
      <c r="G1508" s="49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</row>
    <row r="1509" spans="1:24">
      <c r="A1509" s="3"/>
      <c r="B1509" s="3"/>
      <c r="C1509" s="3"/>
      <c r="D1509" s="3"/>
      <c r="E1509" s="3"/>
      <c r="F1509" s="3"/>
      <c r="G1509" s="49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</row>
    <row r="1510" spans="1:24">
      <c r="A1510" s="3"/>
      <c r="B1510" s="3"/>
      <c r="C1510" s="3"/>
      <c r="D1510" s="3"/>
      <c r="E1510" s="3"/>
      <c r="F1510" s="3"/>
      <c r="G1510" s="49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</row>
    <row r="1511" spans="1:24">
      <c r="A1511" s="3"/>
      <c r="B1511" s="3"/>
      <c r="C1511" s="3"/>
      <c r="D1511" s="3"/>
      <c r="E1511" s="3"/>
      <c r="F1511" s="3"/>
      <c r="G1511" s="49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</row>
    <row r="1512" spans="1:24">
      <c r="A1512" s="3"/>
      <c r="B1512" s="3"/>
      <c r="C1512" s="3"/>
      <c r="D1512" s="3"/>
      <c r="E1512" s="3"/>
      <c r="F1512" s="3"/>
      <c r="G1512" s="49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</row>
    <row r="1513" spans="1:24">
      <c r="A1513" s="3"/>
      <c r="B1513" s="3"/>
      <c r="C1513" s="3"/>
      <c r="D1513" s="3"/>
      <c r="E1513" s="3"/>
      <c r="F1513" s="3"/>
      <c r="G1513" s="49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</row>
    <row r="1514" spans="1:24">
      <c r="A1514" s="3"/>
      <c r="B1514" s="3"/>
      <c r="C1514" s="3"/>
      <c r="D1514" s="3"/>
      <c r="E1514" s="3"/>
      <c r="F1514" s="3"/>
      <c r="G1514" s="49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</row>
    <row r="1515" spans="1:24">
      <c r="A1515" s="3"/>
      <c r="B1515" s="3"/>
      <c r="C1515" s="3"/>
      <c r="D1515" s="3"/>
      <c r="E1515" s="3"/>
      <c r="F1515" s="3"/>
      <c r="G1515" s="49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</row>
    <row r="1516" spans="1:24">
      <c r="A1516" s="3"/>
      <c r="B1516" s="3"/>
      <c r="C1516" s="3"/>
      <c r="D1516" s="3"/>
      <c r="E1516" s="3"/>
      <c r="F1516" s="3"/>
      <c r="G1516" s="49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</row>
    <row r="1517" spans="1:24">
      <c r="A1517" s="3"/>
      <c r="B1517" s="3"/>
      <c r="C1517" s="3"/>
      <c r="D1517" s="3"/>
      <c r="E1517" s="3"/>
      <c r="F1517" s="3"/>
      <c r="G1517" s="49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</row>
    <row r="1518" spans="1:24">
      <c r="A1518" s="3"/>
      <c r="B1518" s="3"/>
      <c r="C1518" s="3"/>
      <c r="D1518" s="3"/>
      <c r="E1518" s="3"/>
      <c r="F1518" s="3"/>
      <c r="G1518" s="49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</row>
    <row r="1519" spans="1:24">
      <c r="A1519" s="3"/>
      <c r="B1519" s="3"/>
      <c r="C1519" s="3"/>
      <c r="D1519" s="3"/>
      <c r="E1519" s="3"/>
      <c r="F1519" s="3"/>
      <c r="G1519" s="49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</row>
    <row r="1520" spans="1:24">
      <c r="A1520" s="3"/>
      <c r="B1520" s="3"/>
      <c r="C1520" s="3"/>
      <c r="D1520" s="3"/>
      <c r="E1520" s="3"/>
      <c r="F1520" s="3"/>
      <c r="G1520" s="49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</row>
    <row r="1521" spans="1:24">
      <c r="A1521" s="3"/>
      <c r="B1521" s="3"/>
      <c r="C1521" s="3"/>
      <c r="D1521" s="3"/>
      <c r="E1521" s="3"/>
      <c r="F1521" s="3"/>
      <c r="G1521" s="49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</row>
    <row r="1522" spans="1:24">
      <c r="A1522" s="3"/>
      <c r="B1522" s="3"/>
      <c r="C1522" s="3"/>
      <c r="D1522" s="3"/>
      <c r="E1522" s="3"/>
      <c r="F1522" s="3"/>
      <c r="G1522" s="49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</row>
    <row r="1523" spans="1:24">
      <c r="A1523" s="3"/>
      <c r="B1523" s="3"/>
      <c r="C1523" s="3"/>
      <c r="D1523" s="3"/>
      <c r="E1523" s="3"/>
      <c r="F1523" s="3"/>
      <c r="G1523" s="49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</row>
    <row r="1524" spans="1:24">
      <c r="A1524" s="3"/>
      <c r="B1524" s="3"/>
      <c r="C1524" s="3"/>
      <c r="D1524" s="3"/>
      <c r="E1524" s="3"/>
      <c r="F1524" s="3"/>
      <c r="G1524" s="49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</row>
    <row r="1525" spans="1:24">
      <c r="A1525" s="3"/>
      <c r="B1525" s="3"/>
      <c r="C1525" s="3"/>
      <c r="D1525" s="3"/>
      <c r="E1525" s="3"/>
      <c r="F1525" s="3"/>
      <c r="G1525" s="49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</row>
    <row r="1526" spans="1:24">
      <c r="A1526" s="3"/>
      <c r="B1526" s="3"/>
      <c r="C1526" s="3"/>
      <c r="D1526" s="3"/>
      <c r="E1526" s="3"/>
      <c r="F1526" s="3"/>
      <c r="G1526" s="49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</row>
    <row r="1527" spans="1:24">
      <c r="A1527" s="3"/>
      <c r="B1527" s="3"/>
      <c r="C1527" s="3"/>
      <c r="D1527" s="3"/>
      <c r="E1527" s="3"/>
      <c r="F1527" s="3"/>
      <c r="G1527" s="49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</row>
    <row r="1528" spans="1:24">
      <c r="A1528" s="3"/>
      <c r="B1528" s="3"/>
      <c r="C1528" s="3"/>
      <c r="D1528" s="3"/>
      <c r="E1528" s="3"/>
      <c r="F1528" s="3"/>
      <c r="G1528" s="49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</row>
    <row r="1529" spans="1:24">
      <c r="A1529" s="3"/>
      <c r="B1529" s="3"/>
      <c r="C1529" s="3"/>
      <c r="D1529" s="3"/>
      <c r="E1529" s="3"/>
      <c r="F1529" s="3"/>
      <c r="G1529" s="49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</row>
    <row r="1530" spans="1:24">
      <c r="A1530" s="3"/>
      <c r="B1530" s="3"/>
      <c r="C1530" s="3"/>
      <c r="D1530" s="3"/>
      <c r="E1530" s="3"/>
      <c r="F1530" s="3"/>
      <c r="G1530" s="49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</row>
    <row r="1531" spans="1:24">
      <c r="A1531" s="3"/>
      <c r="B1531" s="3"/>
      <c r="C1531" s="3"/>
      <c r="D1531" s="3"/>
      <c r="E1531" s="3"/>
      <c r="F1531" s="3"/>
      <c r="G1531" s="49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</row>
    <row r="1532" spans="1:24">
      <c r="A1532" s="3"/>
      <c r="B1532" s="3"/>
      <c r="C1532" s="3"/>
      <c r="D1532" s="3"/>
      <c r="E1532" s="3"/>
      <c r="F1532" s="3"/>
      <c r="G1532" s="49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</row>
    <row r="1533" spans="1:24">
      <c r="A1533" s="3"/>
      <c r="B1533" s="3"/>
      <c r="C1533" s="3"/>
      <c r="D1533" s="3"/>
      <c r="E1533" s="3"/>
      <c r="F1533" s="3"/>
      <c r="G1533" s="49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</row>
    <row r="1534" spans="1:24">
      <c r="A1534" s="3"/>
      <c r="B1534" s="3"/>
      <c r="C1534" s="3"/>
      <c r="D1534" s="3"/>
      <c r="E1534" s="3"/>
      <c r="F1534" s="3"/>
      <c r="G1534" s="49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</row>
    <row r="1535" spans="1:24">
      <c r="A1535" s="3"/>
      <c r="B1535" s="3"/>
      <c r="C1535" s="3"/>
      <c r="D1535" s="3"/>
      <c r="E1535" s="3"/>
      <c r="F1535" s="3"/>
      <c r="G1535" s="49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</row>
    <row r="1536" spans="1:24">
      <c r="A1536" s="3"/>
      <c r="B1536" s="3"/>
      <c r="C1536" s="3"/>
      <c r="D1536" s="3"/>
      <c r="E1536" s="3"/>
      <c r="F1536" s="3"/>
      <c r="G1536" s="49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</row>
    <row r="1537" spans="1:24">
      <c r="A1537" s="3"/>
      <c r="B1537" s="3"/>
      <c r="C1537" s="3"/>
      <c r="D1537" s="3"/>
      <c r="E1537" s="3"/>
      <c r="F1537" s="3"/>
      <c r="G1537" s="49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</row>
    <row r="1538" spans="1:24">
      <c r="A1538" s="3"/>
      <c r="B1538" s="3"/>
      <c r="C1538" s="3"/>
      <c r="D1538" s="3"/>
      <c r="E1538" s="3"/>
      <c r="F1538" s="3"/>
      <c r="G1538" s="49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</row>
    <row r="1539" spans="1:24">
      <c r="A1539" s="3"/>
      <c r="B1539" s="3"/>
      <c r="C1539" s="3"/>
      <c r="D1539" s="3"/>
      <c r="E1539" s="3"/>
      <c r="F1539" s="3"/>
      <c r="G1539" s="49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</row>
    <row r="1540" spans="1:24">
      <c r="A1540" s="3"/>
      <c r="B1540" s="3"/>
      <c r="C1540" s="3"/>
      <c r="D1540" s="3"/>
      <c r="E1540" s="3"/>
      <c r="F1540" s="3"/>
      <c r="G1540" s="49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</row>
    <row r="1541" spans="1:24">
      <c r="A1541" s="3"/>
      <c r="B1541" s="3"/>
      <c r="C1541" s="3"/>
      <c r="D1541" s="3"/>
      <c r="E1541" s="3"/>
      <c r="F1541" s="3"/>
      <c r="G1541" s="49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</row>
    <row r="1542" spans="1:24">
      <c r="A1542" s="3"/>
      <c r="B1542" s="3"/>
      <c r="C1542" s="3"/>
      <c r="D1542" s="3"/>
      <c r="E1542" s="3"/>
      <c r="F1542" s="3"/>
      <c r="G1542" s="49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</row>
    <row r="1543" spans="1:24">
      <c r="A1543" s="3"/>
      <c r="B1543" s="3"/>
      <c r="C1543" s="3"/>
      <c r="D1543" s="3"/>
      <c r="E1543" s="3"/>
      <c r="F1543" s="3"/>
      <c r="G1543" s="49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</row>
    <row r="1544" spans="1:24">
      <c r="A1544" s="3"/>
      <c r="B1544" s="3"/>
      <c r="C1544" s="3"/>
      <c r="D1544" s="3"/>
      <c r="E1544" s="3"/>
      <c r="F1544" s="3"/>
      <c r="G1544" s="49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</row>
    <row r="1545" spans="1:24">
      <c r="A1545" s="3"/>
      <c r="B1545" s="3"/>
      <c r="C1545" s="3"/>
      <c r="D1545" s="3"/>
      <c r="E1545" s="3"/>
      <c r="F1545" s="3"/>
      <c r="G1545" s="49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</row>
    <row r="1546" spans="1:24">
      <c r="A1546" s="3"/>
      <c r="B1546" s="3"/>
      <c r="C1546" s="3"/>
      <c r="D1546" s="3"/>
      <c r="E1546" s="3"/>
      <c r="F1546" s="3"/>
      <c r="G1546" s="49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</row>
    <row r="1547" spans="1:24">
      <c r="A1547" s="3"/>
      <c r="B1547" s="3"/>
      <c r="C1547" s="3"/>
      <c r="D1547" s="3"/>
      <c r="E1547" s="3"/>
      <c r="F1547" s="3"/>
      <c r="G1547" s="49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</row>
    <row r="1548" spans="1:24">
      <c r="A1548" s="3"/>
      <c r="B1548" s="3"/>
      <c r="C1548" s="3"/>
      <c r="D1548" s="3"/>
      <c r="E1548" s="3"/>
      <c r="F1548" s="3"/>
      <c r="G1548" s="49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</row>
    <row r="1549" spans="1:24">
      <c r="A1549" s="3"/>
      <c r="B1549" s="3"/>
      <c r="C1549" s="3"/>
      <c r="D1549" s="3"/>
      <c r="E1549" s="3"/>
      <c r="F1549" s="3"/>
      <c r="G1549" s="49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</row>
    <row r="1550" spans="1:24">
      <c r="A1550" s="3"/>
      <c r="B1550" s="3"/>
      <c r="C1550" s="3"/>
      <c r="D1550" s="3"/>
      <c r="E1550" s="3"/>
      <c r="F1550" s="3"/>
      <c r="G1550" s="49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</row>
    <row r="1551" spans="1:24">
      <c r="A1551" s="3"/>
      <c r="B1551" s="3"/>
      <c r="C1551" s="3"/>
      <c r="D1551" s="3"/>
      <c r="E1551" s="3"/>
      <c r="F1551" s="3"/>
      <c r="G1551" s="49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</row>
    <row r="1552" spans="1:24">
      <c r="A1552" s="3"/>
      <c r="B1552" s="3"/>
      <c r="C1552" s="3"/>
      <c r="D1552" s="3"/>
      <c r="E1552" s="3"/>
      <c r="F1552" s="3"/>
      <c r="G1552" s="49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</row>
    <row r="1553" spans="1:24">
      <c r="A1553" s="3"/>
      <c r="B1553" s="3"/>
      <c r="C1553" s="3"/>
      <c r="D1553" s="3"/>
      <c r="E1553" s="3"/>
      <c r="F1553" s="3"/>
      <c r="G1553" s="49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</row>
    <row r="1554" spans="1:24">
      <c r="A1554" s="3"/>
      <c r="B1554" s="3"/>
      <c r="C1554" s="3"/>
      <c r="D1554" s="3"/>
      <c r="E1554" s="3"/>
      <c r="F1554" s="3"/>
      <c r="G1554" s="49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</row>
    <row r="1555" spans="1:24">
      <c r="A1555" s="3"/>
      <c r="B1555" s="3"/>
      <c r="C1555" s="3"/>
      <c r="D1555" s="3"/>
      <c r="E1555" s="3"/>
      <c r="F1555" s="3"/>
      <c r="G1555" s="49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</row>
    <row r="1556" spans="1:24">
      <c r="A1556" s="3"/>
      <c r="B1556" s="3"/>
      <c r="C1556" s="3"/>
      <c r="D1556" s="3"/>
      <c r="E1556" s="3"/>
      <c r="F1556" s="3"/>
      <c r="G1556" s="49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</row>
    <row r="1557" spans="1:24">
      <c r="A1557" s="3"/>
      <c r="B1557" s="3"/>
      <c r="C1557" s="3"/>
      <c r="D1557" s="3"/>
      <c r="E1557" s="3"/>
      <c r="F1557" s="3"/>
      <c r="G1557" s="49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</row>
    <row r="1558" spans="1:24">
      <c r="A1558" s="3"/>
      <c r="B1558" s="3"/>
      <c r="C1558" s="3"/>
      <c r="D1558" s="3"/>
      <c r="E1558" s="3"/>
      <c r="F1558" s="3"/>
      <c r="G1558" s="49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</row>
    <row r="1559" spans="1:24">
      <c r="A1559" s="3"/>
      <c r="B1559" s="3"/>
      <c r="C1559" s="3"/>
      <c r="D1559" s="3"/>
      <c r="E1559" s="3"/>
      <c r="F1559" s="3"/>
      <c r="G1559" s="49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</row>
    <row r="1560" spans="1:24">
      <c r="A1560" s="3"/>
      <c r="B1560" s="3"/>
      <c r="C1560" s="3"/>
      <c r="D1560" s="3"/>
      <c r="E1560" s="3"/>
      <c r="F1560" s="3"/>
      <c r="G1560" s="49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</row>
    <row r="1561" spans="1:24">
      <c r="A1561" s="3"/>
      <c r="B1561" s="3"/>
      <c r="C1561" s="3"/>
      <c r="D1561" s="3"/>
      <c r="E1561" s="3"/>
      <c r="F1561" s="3"/>
      <c r="G1561" s="49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</row>
    <row r="1562" spans="1:24">
      <c r="A1562" s="3"/>
      <c r="B1562" s="3"/>
      <c r="C1562" s="3"/>
      <c r="D1562" s="3"/>
      <c r="E1562" s="3"/>
      <c r="F1562" s="3"/>
      <c r="G1562" s="49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</row>
    <row r="1563" spans="1:24">
      <c r="A1563" s="3"/>
      <c r="B1563" s="3"/>
      <c r="C1563" s="3"/>
      <c r="D1563" s="3"/>
      <c r="E1563" s="3"/>
      <c r="F1563" s="3"/>
      <c r="G1563" s="49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</row>
    <row r="1564" spans="1:24">
      <c r="A1564" s="3"/>
      <c r="B1564" s="3"/>
      <c r="C1564" s="3"/>
      <c r="D1564" s="3"/>
      <c r="E1564" s="3"/>
      <c r="F1564" s="3"/>
      <c r="G1564" s="49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</row>
    <row r="1565" spans="1:24">
      <c r="A1565" s="3"/>
      <c r="B1565" s="3"/>
      <c r="C1565" s="3"/>
      <c r="D1565" s="3"/>
      <c r="E1565" s="3"/>
      <c r="F1565" s="3"/>
      <c r="G1565" s="49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</row>
    <row r="1566" spans="1:24">
      <c r="A1566" s="3"/>
      <c r="B1566" s="3"/>
      <c r="C1566" s="3"/>
      <c r="D1566" s="3"/>
      <c r="E1566" s="3"/>
      <c r="F1566" s="3"/>
      <c r="G1566" s="49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</row>
    <row r="1567" spans="1:24">
      <c r="A1567" s="3"/>
      <c r="B1567" s="3"/>
      <c r="C1567" s="3"/>
      <c r="D1567" s="3"/>
      <c r="E1567" s="3"/>
      <c r="F1567" s="3"/>
      <c r="G1567" s="49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</row>
    <row r="1568" spans="1:24">
      <c r="A1568" s="3"/>
      <c r="B1568" s="3"/>
      <c r="C1568" s="3"/>
      <c r="D1568" s="3"/>
      <c r="E1568" s="3"/>
      <c r="F1568" s="3"/>
      <c r="G1568" s="49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</row>
    <row r="1569" spans="1:24">
      <c r="A1569" s="3"/>
      <c r="B1569" s="3"/>
      <c r="C1569" s="3"/>
      <c r="D1569" s="3"/>
      <c r="E1569" s="3"/>
      <c r="F1569" s="3"/>
      <c r="G1569" s="49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</row>
    <row r="1570" spans="1:24">
      <c r="A1570" s="3"/>
      <c r="B1570" s="3"/>
      <c r="C1570" s="3"/>
      <c r="D1570" s="3"/>
      <c r="E1570" s="3"/>
      <c r="F1570" s="3"/>
      <c r="G1570" s="49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</row>
    <row r="1571" spans="1:24">
      <c r="A1571" s="3"/>
      <c r="B1571" s="3"/>
      <c r="C1571" s="3"/>
      <c r="D1571" s="3"/>
      <c r="E1571" s="3"/>
      <c r="F1571" s="3"/>
      <c r="G1571" s="49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</row>
    <row r="1572" spans="1:24">
      <c r="A1572" s="3"/>
      <c r="B1572" s="3"/>
      <c r="C1572" s="3"/>
      <c r="D1572" s="3"/>
      <c r="E1572" s="3"/>
      <c r="F1572" s="3"/>
      <c r="G1572" s="49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</row>
    <row r="1573" spans="1:24">
      <c r="A1573" s="3"/>
      <c r="B1573" s="3"/>
      <c r="C1573" s="3"/>
      <c r="D1573" s="3"/>
      <c r="E1573" s="3"/>
      <c r="F1573" s="3"/>
      <c r="G1573" s="49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</row>
    <row r="1574" spans="1:24">
      <c r="A1574" s="3"/>
      <c r="B1574" s="3"/>
      <c r="C1574" s="3"/>
      <c r="D1574" s="3"/>
      <c r="E1574" s="3"/>
      <c r="F1574" s="3"/>
      <c r="G1574" s="49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</row>
    <row r="1575" spans="1:24">
      <c r="A1575" s="3"/>
      <c r="B1575" s="3"/>
      <c r="C1575" s="3"/>
      <c r="D1575" s="3"/>
      <c r="E1575" s="3"/>
      <c r="F1575" s="3"/>
      <c r="G1575" s="49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</row>
    <row r="1576" spans="1:24">
      <c r="A1576" s="3"/>
      <c r="B1576" s="3"/>
      <c r="C1576" s="3"/>
      <c r="D1576" s="3"/>
      <c r="E1576" s="3"/>
      <c r="F1576" s="3"/>
      <c r="G1576" s="49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</row>
    <row r="1577" spans="1:24">
      <c r="A1577" s="3"/>
      <c r="B1577" s="3"/>
      <c r="C1577" s="3"/>
      <c r="D1577" s="3"/>
      <c r="E1577" s="3"/>
      <c r="F1577" s="3"/>
      <c r="G1577" s="49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</row>
    <row r="1578" spans="1:24">
      <c r="A1578" s="3"/>
      <c r="B1578" s="3"/>
      <c r="C1578" s="3"/>
      <c r="D1578" s="3"/>
      <c r="E1578" s="3"/>
      <c r="F1578" s="3"/>
      <c r="G1578" s="49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</row>
    <row r="1579" spans="1:24">
      <c r="A1579" s="3"/>
      <c r="B1579" s="3"/>
      <c r="C1579" s="3"/>
      <c r="D1579" s="3"/>
      <c r="E1579" s="3"/>
      <c r="F1579" s="3"/>
      <c r="G1579" s="49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</row>
    <row r="1580" spans="1:24">
      <c r="A1580" s="3"/>
      <c r="B1580" s="3"/>
      <c r="C1580" s="3"/>
      <c r="D1580" s="3"/>
      <c r="E1580" s="3"/>
      <c r="F1580" s="3"/>
      <c r="G1580" s="49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</row>
    <row r="1581" spans="1:24">
      <c r="A1581" s="3"/>
      <c r="B1581" s="3"/>
      <c r="C1581" s="3"/>
      <c r="D1581" s="3"/>
      <c r="E1581" s="3"/>
      <c r="F1581" s="3"/>
      <c r="G1581" s="49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</row>
    <row r="1582" spans="1:24">
      <c r="A1582" s="3"/>
      <c r="B1582" s="3"/>
      <c r="C1582" s="3"/>
      <c r="D1582" s="3"/>
      <c r="E1582" s="3"/>
      <c r="F1582" s="3"/>
      <c r="G1582" s="49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</row>
    <row r="1583" spans="1:24">
      <c r="A1583" s="3"/>
      <c r="B1583" s="3"/>
      <c r="C1583" s="3"/>
      <c r="D1583" s="3"/>
      <c r="E1583" s="3"/>
      <c r="F1583" s="3"/>
      <c r="G1583" s="49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</row>
    <row r="1584" spans="1:24">
      <c r="A1584" s="3"/>
      <c r="B1584" s="3"/>
      <c r="C1584" s="3"/>
      <c r="D1584" s="3"/>
      <c r="E1584" s="3"/>
      <c r="F1584" s="3"/>
      <c r="G1584" s="49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</row>
    <row r="1585" spans="1:24">
      <c r="A1585" s="3"/>
      <c r="B1585" s="3"/>
      <c r="C1585" s="3"/>
      <c r="D1585" s="3"/>
      <c r="E1585" s="3"/>
      <c r="F1585" s="3"/>
      <c r="G1585" s="49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</row>
    <row r="1586" spans="1:24">
      <c r="A1586" s="3"/>
      <c r="B1586" s="3"/>
      <c r="C1586" s="3"/>
      <c r="D1586" s="3"/>
      <c r="E1586" s="3"/>
      <c r="F1586" s="3"/>
      <c r="G1586" s="49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</row>
    <row r="1587" spans="1:24">
      <c r="A1587" s="3"/>
      <c r="B1587" s="3"/>
      <c r="C1587" s="3"/>
      <c r="D1587" s="3"/>
      <c r="E1587" s="3"/>
      <c r="F1587" s="3"/>
      <c r="G1587" s="49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</row>
    <row r="1588" spans="1:24">
      <c r="A1588" s="3"/>
      <c r="B1588" s="3"/>
      <c r="C1588" s="3"/>
      <c r="D1588" s="3"/>
      <c r="E1588" s="3"/>
      <c r="F1588" s="3"/>
      <c r="G1588" s="49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</row>
    <row r="1589" spans="1:24">
      <c r="A1589" s="3"/>
      <c r="B1589" s="3"/>
      <c r="C1589" s="3"/>
      <c r="D1589" s="3"/>
      <c r="E1589" s="3"/>
      <c r="F1589" s="3"/>
      <c r="G1589" s="49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</row>
    <row r="1590" spans="1:24">
      <c r="A1590" s="3"/>
      <c r="B1590" s="3"/>
      <c r="C1590" s="3"/>
      <c r="D1590" s="3"/>
      <c r="E1590" s="3"/>
      <c r="F1590" s="3"/>
      <c r="G1590" s="49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</row>
    <row r="1591" spans="1:24">
      <c r="A1591" s="3"/>
      <c r="B1591" s="3"/>
      <c r="C1591" s="3"/>
      <c r="D1591" s="3"/>
      <c r="E1591" s="3"/>
      <c r="F1591" s="3"/>
      <c r="G1591" s="49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</row>
    <row r="1592" spans="1:24">
      <c r="A1592" s="3"/>
      <c r="B1592" s="3"/>
      <c r="C1592" s="3"/>
      <c r="D1592" s="3"/>
      <c r="E1592" s="3"/>
      <c r="F1592" s="3"/>
      <c r="G1592" s="49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</row>
    <row r="1593" spans="1:24">
      <c r="A1593" s="3"/>
      <c r="B1593" s="3"/>
      <c r="C1593" s="3"/>
      <c r="D1593" s="3"/>
      <c r="E1593" s="3"/>
      <c r="F1593" s="3"/>
      <c r="G1593" s="49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</row>
    <row r="1594" spans="1:24">
      <c r="A1594" s="3"/>
      <c r="B1594" s="3"/>
      <c r="C1594" s="3"/>
      <c r="D1594" s="3"/>
      <c r="E1594" s="3"/>
      <c r="F1594" s="3"/>
      <c r="G1594" s="49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</row>
    <row r="1595" spans="1:24">
      <c r="A1595" s="3"/>
      <c r="B1595" s="3"/>
      <c r="C1595" s="3"/>
      <c r="D1595" s="3"/>
      <c r="E1595" s="3"/>
      <c r="F1595" s="3"/>
      <c r="G1595" s="49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</row>
    <row r="1596" spans="1:24">
      <c r="A1596" s="3"/>
      <c r="B1596" s="3"/>
      <c r="C1596" s="3"/>
      <c r="D1596" s="3"/>
      <c r="E1596" s="3"/>
      <c r="F1596" s="3"/>
      <c r="G1596" s="49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</row>
    <row r="1597" spans="1:24">
      <c r="A1597" s="3"/>
      <c r="B1597" s="3"/>
      <c r="C1597" s="3"/>
      <c r="D1597" s="3"/>
      <c r="E1597" s="3"/>
      <c r="F1597" s="3"/>
      <c r="G1597" s="49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</row>
    <row r="1598" spans="1:24">
      <c r="A1598" s="3"/>
      <c r="B1598" s="3"/>
      <c r="C1598" s="3"/>
      <c r="D1598" s="3"/>
      <c r="E1598" s="3"/>
      <c r="F1598" s="3"/>
      <c r="G1598" s="49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</row>
    <row r="1599" spans="1:24">
      <c r="A1599" s="3"/>
      <c r="B1599" s="3"/>
      <c r="C1599" s="3"/>
      <c r="D1599" s="3"/>
      <c r="E1599" s="3"/>
      <c r="F1599" s="3"/>
      <c r="G1599" s="49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</row>
    <row r="1600" spans="1:24">
      <c r="A1600" s="3"/>
      <c r="B1600" s="3"/>
      <c r="C1600" s="3"/>
      <c r="D1600" s="3"/>
      <c r="E1600" s="3"/>
      <c r="F1600" s="3"/>
      <c r="G1600" s="49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</row>
    <row r="1601" spans="1:24">
      <c r="A1601" s="3"/>
      <c r="B1601" s="3"/>
      <c r="C1601" s="3"/>
      <c r="D1601" s="3"/>
      <c r="E1601" s="3"/>
      <c r="F1601" s="3"/>
      <c r="G1601" s="49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</row>
    <row r="1602" spans="1:24">
      <c r="A1602" s="3"/>
      <c r="B1602" s="3"/>
      <c r="C1602" s="3"/>
      <c r="D1602" s="3"/>
      <c r="E1602" s="3"/>
      <c r="F1602" s="3"/>
      <c r="G1602" s="49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</row>
    <row r="1603" spans="1:24">
      <c r="A1603" s="3"/>
      <c r="B1603" s="3"/>
      <c r="C1603" s="3"/>
      <c r="D1603" s="3"/>
      <c r="E1603" s="3"/>
      <c r="F1603" s="3"/>
      <c r="G1603" s="49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</row>
    <row r="1604" spans="1:24">
      <c r="A1604" s="3"/>
      <c r="B1604" s="3"/>
      <c r="C1604" s="3"/>
      <c r="D1604" s="3"/>
      <c r="E1604" s="3"/>
      <c r="F1604" s="3"/>
      <c r="G1604" s="49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</row>
    <row r="1605" spans="1:24">
      <c r="A1605" s="3"/>
      <c r="B1605" s="3"/>
      <c r="C1605" s="3"/>
      <c r="D1605" s="3"/>
      <c r="E1605" s="3"/>
      <c r="F1605" s="3"/>
      <c r="G1605" s="49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</row>
    <row r="1606" spans="1:24">
      <c r="A1606" s="3"/>
      <c r="B1606" s="3"/>
      <c r="C1606" s="3"/>
      <c r="D1606" s="3"/>
      <c r="E1606" s="3"/>
      <c r="F1606" s="3"/>
      <c r="G1606" s="49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</row>
    <row r="1607" spans="1:24">
      <c r="A1607" s="3"/>
      <c r="B1607" s="3"/>
      <c r="C1607" s="3"/>
      <c r="D1607" s="3"/>
      <c r="E1607" s="3"/>
      <c r="F1607" s="3"/>
      <c r="G1607" s="49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</row>
    <row r="1608" spans="1:24">
      <c r="A1608" s="3"/>
      <c r="B1608" s="3"/>
      <c r="C1608" s="3"/>
      <c r="D1608" s="3"/>
      <c r="E1608" s="3"/>
      <c r="F1608" s="3"/>
      <c r="G1608" s="49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</row>
    <row r="1609" spans="1:24">
      <c r="A1609" s="3"/>
      <c r="B1609" s="3"/>
      <c r="C1609" s="3"/>
      <c r="D1609" s="3"/>
      <c r="E1609" s="3"/>
      <c r="F1609" s="3"/>
      <c r="G1609" s="49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</row>
    <row r="1610" spans="1:24">
      <c r="A1610" s="3"/>
      <c r="B1610" s="3"/>
      <c r="C1610" s="3"/>
      <c r="D1610" s="3"/>
      <c r="E1610" s="3"/>
      <c r="F1610" s="3"/>
      <c r="G1610" s="49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</row>
    <row r="1611" spans="1:24">
      <c r="A1611" s="3"/>
      <c r="B1611" s="3"/>
      <c r="C1611" s="3"/>
      <c r="D1611" s="3"/>
      <c r="E1611" s="3"/>
      <c r="F1611" s="3"/>
      <c r="G1611" s="49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</row>
    <row r="1612" spans="1:24">
      <c r="A1612" s="3"/>
      <c r="B1612" s="3"/>
      <c r="C1612" s="3"/>
      <c r="D1612" s="3"/>
      <c r="E1612" s="3"/>
      <c r="F1612" s="3"/>
      <c r="G1612" s="49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</row>
    <row r="1613" spans="1:24">
      <c r="A1613" s="3"/>
      <c r="B1613" s="3"/>
      <c r="C1613" s="3"/>
      <c r="D1613" s="3"/>
      <c r="E1613" s="3"/>
      <c r="F1613" s="3"/>
      <c r="G1613" s="49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</row>
    <row r="1614" spans="1:24">
      <c r="A1614" s="3"/>
      <c r="B1614" s="3"/>
      <c r="C1614" s="3"/>
      <c r="D1614" s="3"/>
      <c r="E1614" s="3"/>
      <c r="F1614" s="3"/>
      <c r="G1614" s="49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</row>
    <row r="1615" spans="1:24">
      <c r="A1615" s="3"/>
      <c r="B1615" s="3"/>
      <c r="C1615" s="3"/>
      <c r="D1615" s="3"/>
      <c r="E1615" s="3"/>
      <c r="F1615" s="3"/>
      <c r="G1615" s="49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</row>
    <row r="1616" spans="1:24">
      <c r="A1616" s="3"/>
      <c r="B1616" s="3"/>
      <c r="C1616" s="3"/>
      <c r="D1616" s="3"/>
      <c r="E1616" s="3"/>
      <c r="F1616" s="3"/>
      <c r="G1616" s="49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</row>
    <row r="1617" spans="1:24">
      <c r="A1617" s="3"/>
      <c r="B1617" s="3"/>
      <c r="C1617" s="3"/>
      <c r="D1617" s="3"/>
      <c r="E1617" s="3"/>
      <c r="F1617" s="3"/>
      <c r="G1617" s="49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</row>
    <row r="1618" spans="1:24">
      <c r="A1618" s="3"/>
      <c r="B1618" s="3"/>
      <c r="C1618" s="3"/>
      <c r="D1618" s="3"/>
      <c r="E1618" s="3"/>
      <c r="F1618" s="3"/>
      <c r="G1618" s="49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</row>
    <row r="1619" spans="1:24">
      <c r="A1619" s="3"/>
      <c r="B1619" s="3"/>
      <c r="C1619" s="3"/>
      <c r="D1619" s="3"/>
      <c r="E1619" s="3"/>
      <c r="F1619" s="3"/>
      <c r="G1619" s="49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</row>
    <row r="1620" spans="1:24">
      <c r="A1620" s="3"/>
      <c r="B1620" s="3"/>
      <c r="C1620" s="3"/>
      <c r="D1620" s="3"/>
      <c r="E1620" s="3"/>
      <c r="F1620" s="3"/>
      <c r="G1620" s="49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</row>
    <row r="1621" spans="1:24">
      <c r="A1621" s="3"/>
      <c r="B1621" s="3"/>
      <c r="C1621" s="3"/>
      <c r="D1621" s="3"/>
      <c r="E1621" s="3"/>
      <c r="F1621" s="3"/>
      <c r="G1621" s="49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</row>
    <row r="1622" spans="1:24">
      <c r="A1622" s="3"/>
      <c r="B1622" s="3"/>
      <c r="C1622" s="3"/>
      <c r="D1622" s="3"/>
      <c r="E1622" s="3"/>
      <c r="F1622" s="3"/>
      <c r="G1622" s="49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</row>
    <row r="1623" spans="1:24">
      <c r="A1623" s="3"/>
      <c r="B1623" s="3"/>
      <c r="C1623" s="3"/>
      <c r="D1623" s="3"/>
      <c r="E1623" s="3"/>
      <c r="F1623" s="3"/>
      <c r="G1623" s="49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</row>
    <row r="1624" spans="1:24">
      <c r="A1624" s="3"/>
      <c r="B1624" s="3"/>
      <c r="C1624" s="3"/>
      <c r="D1624" s="3"/>
      <c r="E1624" s="3"/>
      <c r="F1624" s="3"/>
      <c r="G1624" s="49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</row>
    <row r="1625" spans="1:24">
      <c r="A1625" s="3"/>
      <c r="B1625" s="3"/>
      <c r="C1625" s="3"/>
      <c r="D1625" s="3"/>
      <c r="E1625" s="3"/>
      <c r="F1625" s="3"/>
      <c r="G1625" s="49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</row>
    <row r="1626" spans="1:24">
      <c r="A1626" s="3"/>
      <c r="B1626" s="3"/>
      <c r="C1626" s="3"/>
      <c r="D1626" s="3"/>
      <c r="E1626" s="3"/>
      <c r="F1626" s="3"/>
      <c r="G1626" s="49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</row>
    <row r="1627" spans="1:24">
      <c r="A1627" s="3"/>
      <c r="B1627" s="3"/>
      <c r="C1627" s="3"/>
      <c r="D1627" s="3"/>
      <c r="E1627" s="3"/>
      <c r="F1627" s="3"/>
      <c r="G1627" s="49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</row>
    <row r="1628" spans="1:24">
      <c r="A1628" s="3"/>
      <c r="B1628" s="3"/>
      <c r="C1628" s="3"/>
      <c r="D1628" s="3"/>
      <c r="E1628" s="3"/>
      <c r="F1628" s="3"/>
      <c r="G1628" s="49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</row>
    <row r="1629" spans="1:24">
      <c r="A1629" s="3"/>
      <c r="B1629" s="3"/>
      <c r="C1629" s="3"/>
      <c r="D1629" s="3"/>
      <c r="E1629" s="3"/>
      <c r="F1629" s="3"/>
      <c r="G1629" s="49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</row>
    <row r="1630" spans="1:24">
      <c r="A1630" s="3"/>
      <c r="B1630" s="3"/>
      <c r="C1630" s="3"/>
      <c r="D1630" s="3"/>
      <c r="E1630" s="3"/>
      <c r="F1630" s="3"/>
      <c r="G1630" s="49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  <c r="X1630" s="1"/>
    </row>
    <row r="1631" spans="1:24">
      <c r="A1631" s="3"/>
      <c r="B1631" s="3"/>
      <c r="C1631" s="3"/>
      <c r="D1631" s="3"/>
      <c r="E1631" s="3"/>
      <c r="F1631" s="3"/>
      <c r="G1631" s="49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  <c r="X1631" s="1"/>
    </row>
    <row r="1632" spans="1:24">
      <c r="A1632" s="3"/>
      <c r="B1632" s="3"/>
      <c r="C1632" s="3"/>
      <c r="D1632" s="3"/>
      <c r="E1632" s="3"/>
      <c r="F1632" s="3"/>
      <c r="G1632" s="49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  <c r="X1632" s="1"/>
    </row>
    <row r="1633" spans="1:24">
      <c r="A1633" s="3"/>
      <c r="B1633" s="3"/>
      <c r="C1633" s="3"/>
      <c r="D1633" s="3"/>
      <c r="E1633" s="3"/>
      <c r="F1633" s="3"/>
      <c r="G1633" s="49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</row>
    <row r="1634" spans="1:24">
      <c r="A1634" s="3"/>
      <c r="B1634" s="3"/>
      <c r="C1634" s="3"/>
      <c r="D1634" s="3"/>
      <c r="E1634" s="3"/>
      <c r="F1634" s="3"/>
      <c r="G1634" s="49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  <c r="X1634" s="1"/>
    </row>
    <row r="1635" spans="1:24">
      <c r="A1635" s="3"/>
      <c r="B1635" s="3"/>
      <c r="C1635" s="3"/>
      <c r="D1635" s="3"/>
      <c r="E1635" s="3"/>
      <c r="F1635" s="3"/>
      <c r="G1635" s="49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  <c r="X1635" s="1"/>
    </row>
    <row r="1636" spans="1:24">
      <c r="A1636" s="3"/>
      <c r="B1636" s="3"/>
      <c r="C1636" s="3"/>
      <c r="D1636" s="3"/>
      <c r="E1636" s="3"/>
      <c r="F1636" s="3"/>
      <c r="G1636" s="49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  <c r="X1636" s="1"/>
    </row>
    <row r="1637" spans="1:24">
      <c r="A1637" s="3"/>
      <c r="B1637" s="3"/>
      <c r="C1637" s="3"/>
      <c r="D1637" s="3"/>
      <c r="E1637" s="3"/>
      <c r="F1637" s="3"/>
      <c r="G1637" s="49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  <c r="X1637" s="1"/>
    </row>
    <row r="1638" spans="1:24">
      <c r="A1638" s="3"/>
      <c r="B1638" s="3"/>
      <c r="C1638" s="3"/>
      <c r="D1638" s="3"/>
      <c r="E1638" s="3"/>
      <c r="F1638" s="3"/>
      <c r="G1638" s="49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  <c r="X1638" s="1"/>
    </row>
    <row r="1639" spans="1:24">
      <c r="A1639" s="3"/>
      <c r="B1639" s="3"/>
      <c r="C1639" s="3"/>
      <c r="D1639" s="3"/>
      <c r="E1639" s="3"/>
      <c r="F1639" s="3"/>
      <c r="G1639" s="49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  <c r="X1639" s="1"/>
    </row>
    <row r="1640" spans="1:24">
      <c r="A1640" s="3"/>
      <c r="B1640" s="3"/>
      <c r="C1640" s="3"/>
      <c r="D1640" s="3"/>
      <c r="E1640" s="3"/>
      <c r="F1640" s="3"/>
      <c r="G1640" s="49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  <c r="X1640" s="1"/>
    </row>
    <row r="1641" spans="1:24">
      <c r="A1641" s="3"/>
      <c r="B1641" s="3"/>
      <c r="C1641" s="3"/>
      <c r="D1641" s="3"/>
      <c r="E1641" s="3"/>
      <c r="F1641" s="3"/>
      <c r="G1641" s="49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</row>
    <row r="1642" spans="1:24">
      <c r="A1642" s="3"/>
      <c r="B1642" s="3"/>
      <c r="C1642" s="3"/>
      <c r="D1642" s="3"/>
      <c r="E1642" s="3"/>
      <c r="F1642" s="3"/>
      <c r="G1642" s="49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</row>
    <row r="1643" spans="1:24">
      <c r="A1643" s="3"/>
      <c r="B1643" s="3"/>
      <c r="C1643" s="3"/>
      <c r="D1643" s="3"/>
      <c r="E1643" s="3"/>
      <c r="F1643" s="3"/>
      <c r="G1643" s="49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</row>
    <row r="1644" spans="1:24">
      <c r="A1644" s="3"/>
      <c r="B1644" s="3"/>
      <c r="C1644" s="3"/>
      <c r="D1644" s="3"/>
      <c r="E1644" s="3"/>
      <c r="F1644" s="3"/>
      <c r="G1644" s="49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  <c r="X1644" s="1"/>
    </row>
    <row r="1645" spans="1:24">
      <c r="A1645" s="3"/>
      <c r="B1645" s="3"/>
      <c r="C1645" s="3"/>
      <c r="D1645" s="3"/>
      <c r="E1645" s="3"/>
      <c r="F1645" s="3"/>
      <c r="G1645" s="49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  <c r="X1645" s="1"/>
    </row>
    <row r="1646" spans="1:24">
      <c r="A1646" s="3"/>
      <c r="B1646" s="3"/>
      <c r="C1646" s="3"/>
      <c r="D1646" s="3"/>
      <c r="E1646" s="3"/>
      <c r="F1646" s="3"/>
      <c r="G1646" s="49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  <c r="X1646" s="1"/>
    </row>
    <row r="1647" spans="1:24">
      <c r="A1647" s="3"/>
      <c r="B1647" s="3"/>
      <c r="C1647" s="3"/>
      <c r="D1647" s="3"/>
      <c r="E1647" s="3"/>
      <c r="F1647" s="3"/>
      <c r="G1647" s="49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  <c r="X1647" s="1"/>
    </row>
    <row r="1648" spans="1:24">
      <c r="A1648" s="3"/>
      <c r="B1648" s="3"/>
      <c r="C1648" s="3"/>
      <c r="D1648" s="3"/>
      <c r="E1648" s="3"/>
      <c r="F1648" s="3"/>
      <c r="G1648" s="49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  <c r="X1648" s="1"/>
    </row>
    <row r="1649" spans="1:24">
      <c r="A1649" s="3"/>
      <c r="B1649" s="3"/>
      <c r="C1649" s="3"/>
      <c r="D1649" s="3"/>
      <c r="E1649" s="3"/>
      <c r="F1649" s="3"/>
      <c r="G1649" s="49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</row>
    <row r="1650" spans="1:24">
      <c r="A1650" s="3"/>
      <c r="B1650" s="3"/>
      <c r="C1650" s="3"/>
      <c r="D1650" s="3"/>
      <c r="E1650" s="3"/>
      <c r="F1650" s="3"/>
      <c r="G1650" s="49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  <c r="X1650" s="1"/>
    </row>
    <row r="1651" spans="1:24">
      <c r="A1651" s="3"/>
      <c r="B1651" s="3"/>
      <c r="C1651" s="3"/>
      <c r="D1651" s="3"/>
      <c r="E1651" s="3"/>
      <c r="F1651" s="3"/>
      <c r="G1651" s="49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</row>
    <row r="1652" spans="1:24">
      <c r="A1652" s="3"/>
      <c r="B1652" s="3"/>
      <c r="C1652" s="3"/>
      <c r="D1652" s="3"/>
      <c r="E1652" s="3"/>
      <c r="F1652" s="3"/>
      <c r="G1652" s="49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  <c r="X1652" s="1"/>
    </row>
    <row r="1653" spans="1:24">
      <c r="A1653" s="3"/>
      <c r="B1653" s="3"/>
      <c r="C1653" s="3"/>
      <c r="D1653" s="3"/>
      <c r="E1653" s="3"/>
      <c r="F1653" s="3"/>
      <c r="G1653" s="49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  <c r="X1653" s="1"/>
    </row>
    <row r="1654" spans="1:24">
      <c r="A1654" s="3"/>
      <c r="B1654" s="3"/>
      <c r="C1654" s="3"/>
      <c r="D1654" s="3"/>
      <c r="E1654" s="3"/>
      <c r="F1654" s="3"/>
      <c r="G1654" s="49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  <c r="X1654" s="1"/>
    </row>
    <row r="1655" spans="1:24">
      <c r="A1655" s="3"/>
      <c r="B1655" s="3"/>
      <c r="C1655" s="3"/>
      <c r="D1655" s="3"/>
      <c r="E1655" s="3"/>
      <c r="F1655" s="3"/>
      <c r="G1655" s="49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  <c r="X1655" s="1"/>
    </row>
    <row r="1656" spans="1:24">
      <c r="A1656" s="3"/>
      <c r="B1656" s="3"/>
      <c r="C1656" s="3"/>
      <c r="D1656" s="3"/>
      <c r="E1656" s="3"/>
      <c r="F1656" s="3"/>
      <c r="G1656" s="49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  <c r="X1656" s="1"/>
    </row>
    <row r="1657" spans="1:24">
      <c r="A1657" s="3"/>
      <c r="B1657" s="3"/>
      <c r="C1657" s="3"/>
      <c r="D1657" s="3"/>
      <c r="E1657" s="3"/>
      <c r="F1657" s="3"/>
      <c r="G1657" s="49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</row>
    <row r="1658" spans="1:24">
      <c r="A1658" s="3"/>
      <c r="B1658" s="3"/>
      <c r="C1658" s="3"/>
      <c r="D1658" s="3"/>
      <c r="E1658" s="3"/>
      <c r="F1658" s="3"/>
      <c r="G1658" s="49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</row>
    <row r="1659" spans="1:24">
      <c r="A1659" s="3"/>
      <c r="B1659" s="3"/>
      <c r="C1659" s="3"/>
      <c r="D1659" s="3"/>
      <c r="E1659" s="3"/>
      <c r="F1659" s="3"/>
      <c r="G1659" s="49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  <c r="X1659" s="1"/>
    </row>
    <row r="1660" spans="1:24">
      <c r="A1660" s="3"/>
      <c r="B1660" s="3"/>
      <c r="C1660" s="3"/>
      <c r="D1660" s="3"/>
      <c r="E1660" s="3"/>
      <c r="F1660" s="3"/>
      <c r="G1660" s="49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  <c r="X1660" s="1"/>
    </row>
    <row r="1661" spans="1:24">
      <c r="A1661" s="3"/>
      <c r="B1661" s="3"/>
      <c r="C1661" s="3"/>
      <c r="D1661" s="3"/>
      <c r="E1661" s="3"/>
      <c r="F1661" s="3"/>
      <c r="G1661" s="49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  <c r="W1661" s="1"/>
      <c r="X1661" s="1"/>
    </row>
    <row r="1662" spans="1:24">
      <c r="A1662" s="3"/>
      <c r="B1662" s="3"/>
      <c r="C1662" s="3"/>
      <c r="D1662" s="3"/>
      <c r="E1662" s="3"/>
      <c r="F1662" s="3"/>
      <c r="G1662" s="49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  <c r="X1662" s="1"/>
    </row>
    <row r="1663" spans="1:24">
      <c r="A1663" s="3"/>
      <c r="B1663" s="3"/>
      <c r="C1663" s="3"/>
      <c r="D1663" s="3"/>
      <c r="E1663" s="3"/>
      <c r="F1663" s="3"/>
      <c r="G1663" s="49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  <c r="W1663" s="1"/>
      <c r="X1663" s="1"/>
    </row>
    <row r="1664" spans="1:24">
      <c r="A1664" s="3"/>
      <c r="B1664" s="3"/>
      <c r="C1664" s="3"/>
      <c r="D1664" s="3"/>
      <c r="E1664" s="3"/>
      <c r="F1664" s="3"/>
      <c r="G1664" s="49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  <c r="W1664" s="1"/>
      <c r="X1664" s="1"/>
    </row>
    <row r="1665" spans="1:24">
      <c r="A1665" s="3"/>
      <c r="B1665" s="3"/>
      <c r="C1665" s="3"/>
      <c r="D1665" s="3"/>
      <c r="E1665" s="3"/>
      <c r="F1665" s="3"/>
      <c r="G1665" s="49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  <c r="W1665" s="1"/>
      <c r="X1665" s="1"/>
    </row>
    <row r="1666" spans="1:24">
      <c r="A1666" s="3"/>
      <c r="B1666" s="3"/>
      <c r="C1666" s="3"/>
      <c r="D1666" s="3"/>
      <c r="E1666" s="3"/>
      <c r="F1666" s="3"/>
      <c r="G1666" s="49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  <c r="X1666" s="1"/>
    </row>
    <row r="1667" spans="1:24">
      <c r="A1667" s="3"/>
      <c r="B1667" s="3"/>
      <c r="C1667" s="3"/>
      <c r="D1667" s="3"/>
      <c r="E1667" s="3"/>
      <c r="F1667" s="3"/>
      <c r="G1667" s="49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  <c r="X1667" s="1"/>
    </row>
    <row r="1668" spans="1:24">
      <c r="A1668" s="3"/>
      <c r="B1668" s="3"/>
      <c r="C1668" s="3"/>
      <c r="D1668" s="3"/>
      <c r="E1668" s="3"/>
      <c r="F1668" s="3"/>
      <c r="G1668" s="49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  <c r="W1668" s="1"/>
      <c r="X1668" s="1"/>
    </row>
    <row r="1669" spans="1:24">
      <c r="A1669" s="3"/>
      <c r="B1669" s="3"/>
      <c r="C1669" s="3"/>
      <c r="D1669" s="3"/>
      <c r="E1669" s="3"/>
      <c r="F1669" s="3"/>
      <c r="G1669" s="49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  <c r="X1669" s="1"/>
    </row>
    <row r="1670" spans="1:24">
      <c r="A1670" s="3"/>
      <c r="B1670" s="3"/>
      <c r="C1670" s="3"/>
      <c r="D1670" s="3"/>
      <c r="E1670" s="3"/>
      <c r="F1670" s="3"/>
      <c r="G1670" s="49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1"/>
      <c r="X1670" s="1"/>
    </row>
    <row r="1671" spans="1:24">
      <c r="A1671" s="3"/>
      <c r="B1671" s="3"/>
      <c r="C1671" s="3"/>
      <c r="D1671" s="3"/>
      <c r="E1671" s="3"/>
      <c r="F1671" s="3"/>
      <c r="G1671" s="49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  <c r="W1671" s="1"/>
      <c r="X1671" s="1"/>
    </row>
    <row r="1672" spans="1:24">
      <c r="A1672" s="3"/>
      <c r="B1672" s="3"/>
      <c r="C1672" s="3"/>
      <c r="D1672" s="3"/>
      <c r="E1672" s="3"/>
      <c r="F1672" s="3"/>
      <c r="G1672" s="49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  <c r="X1672" s="1"/>
    </row>
    <row r="1673" spans="1:24">
      <c r="A1673" s="3"/>
      <c r="B1673" s="3"/>
      <c r="C1673" s="3"/>
      <c r="D1673" s="3"/>
      <c r="E1673" s="3"/>
      <c r="F1673" s="3"/>
      <c r="G1673" s="49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1"/>
      <c r="X1673" s="1"/>
    </row>
    <row r="1674" spans="1:24">
      <c r="A1674" s="3"/>
      <c r="B1674" s="3"/>
      <c r="C1674" s="3"/>
      <c r="D1674" s="3"/>
      <c r="E1674" s="3"/>
      <c r="F1674" s="3"/>
      <c r="G1674" s="49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  <c r="W1674" s="1"/>
      <c r="X1674" s="1"/>
    </row>
    <row r="1675" spans="1:24">
      <c r="A1675" s="3"/>
      <c r="B1675" s="3"/>
      <c r="C1675" s="3"/>
      <c r="D1675" s="3"/>
      <c r="E1675" s="3"/>
      <c r="F1675" s="3"/>
      <c r="G1675" s="49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  <c r="X1675" s="1"/>
    </row>
    <row r="1676" spans="1:24">
      <c r="A1676" s="3"/>
      <c r="B1676" s="3"/>
      <c r="C1676" s="3"/>
      <c r="D1676" s="3"/>
      <c r="E1676" s="3"/>
      <c r="F1676" s="3"/>
      <c r="G1676" s="49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  <c r="X1676" s="1"/>
    </row>
    <row r="1677" spans="1:24">
      <c r="A1677" s="3"/>
      <c r="B1677" s="3"/>
      <c r="C1677" s="3"/>
      <c r="D1677" s="3"/>
      <c r="E1677" s="3"/>
      <c r="F1677" s="3"/>
      <c r="G1677" s="49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  <c r="W1677" s="1"/>
      <c r="X1677" s="1"/>
    </row>
    <row r="1678" spans="1:24">
      <c r="A1678" s="3"/>
      <c r="B1678" s="3"/>
      <c r="C1678" s="3"/>
      <c r="D1678" s="3"/>
      <c r="E1678" s="3"/>
      <c r="F1678" s="3"/>
      <c r="G1678" s="49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  <c r="W1678" s="1"/>
      <c r="X1678" s="1"/>
    </row>
    <row r="1679" spans="1:24">
      <c r="A1679" s="3"/>
      <c r="B1679" s="3"/>
      <c r="C1679" s="3"/>
      <c r="D1679" s="3"/>
      <c r="E1679" s="3"/>
      <c r="F1679" s="3"/>
      <c r="G1679" s="49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  <c r="X1679" s="1"/>
    </row>
    <row r="1680" spans="1:24">
      <c r="A1680" s="3"/>
      <c r="B1680" s="3"/>
      <c r="C1680" s="3"/>
      <c r="D1680" s="3"/>
      <c r="E1680" s="3"/>
      <c r="F1680" s="3"/>
      <c r="G1680" s="49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  <c r="X1680" s="1"/>
    </row>
    <row r="1681" spans="1:24">
      <c r="A1681" s="3"/>
      <c r="B1681" s="3"/>
      <c r="C1681" s="3"/>
      <c r="D1681" s="3"/>
      <c r="E1681" s="3"/>
      <c r="F1681" s="3"/>
      <c r="G1681" s="49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  <c r="W1681" s="1"/>
      <c r="X1681" s="1"/>
    </row>
    <row r="1682" spans="1:24">
      <c r="A1682" s="3"/>
      <c r="B1682" s="3"/>
      <c r="C1682" s="3"/>
      <c r="D1682" s="3"/>
      <c r="E1682" s="3"/>
      <c r="F1682" s="3"/>
      <c r="G1682" s="49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  <c r="W1682" s="1"/>
      <c r="X1682" s="1"/>
    </row>
    <row r="1683" spans="1:24">
      <c r="A1683" s="3"/>
      <c r="B1683" s="3"/>
      <c r="C1683" s="3"/>
      <c r="D1683" s="3"/>
      <c r="E1683" s="3"/>
      <c r="F1683" s="3"/>
      <c r="G1683" s="49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  <c r="W1683" s="1"/>
      <c r="X1683" s="1"/>
    </row>
    <row r="1684" spans="1:24">
      <c r="A1684" s="3"/>
      <c r="B1684" s="3"/>
      <c r="C1684" s="3"/>
      <c r="D1684" s="3"/>
      <c r="E1684" s="3"/>
      <c r="F1684" s="3"/>
      <c r="G1684" s="49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  <c r="W1684" s="1"/>
      <c r="X1684" s="1"/>
    </row>
    <row r="1685" spans="1:24">
      <c r="A1685" s="3"/>
      <c r="B1685" s="3"/>
      <c r="C1685" s="3"/>
      <c r="D1685" s="3"/>
      <c r="E1685" s="3"/>
      <c r="F1685" s="3"/>
      <c r="G1685" s="49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  <c r="W1685" s="1"/>
      <c r="X1685" s="1"/>
    </row>
    <row r="1686" spans="1:24">
      <c r="A1686" s="3"/>
      <c r="B1686" s="3"/>
      <c r="C1686" s="3"/>
      <c r="D1686" s="3"/>
      <c r="E1686" s="3"/>
      <c r="F1686" s="3"/>
      <c r="G1686" s="49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  <c r="W1686" s="1"/>
      <c r="X1686" s="1"/>
    </row>
    <row r="1687" spans="1:24">
      <c r="A1687" s="3"/>
      <c r="B1687" s="3"/>
      <c r="C1687" s="3"/>
      <c r="D1687" s="3"/>
      <c r="E1687" s="3"/>
      <c r="F1687" s="3"/>
      <c r="G1687" s="49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  <c r="W1687" s="1"/>
      <c r="X1687" s="1"/>
    </row>
    <row r="1688" spans="1:24">
      <c r="A1688" s="3"/>
      <c r="B1688" s="3"/>
      <c r="C1688" s="3"/>
      <c r="D1688" s="3"/>
      <c r="E1688" s="3"/>
      <c r="F1688" s="3"/>
      <c r="G1688" s="49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  <c r="X1688" s="1"/>
    </row>
    <row r="1689" spans="1:24">
      <c r="A1689" s="3"/>
      <c r="B1689" s="3"/>
      <c r="C1689" s="3"/>
      <c r="D1689" s="3"/>
      <c r="E1689" s="3"/>
      <c r="F1689" s="3"/>
      <c r="G1689" s="49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  <c r="W1689" s="1"/>
      <c r="X1689" s="1"/>
    </row>
    <row r="1690" spans="1:24">
      <c r="A1690" s="3"/>
      <c r="B1690" s="3"/>
      <c r="C1690" s="3"/>
      <c r="D1690" s="3"/>
      <c r="E1690" s="3"/>
      <c r="F1690" s="3"/>
      <c r="G1690" s="49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  <c r="W1690" s="1"/>
      <c r="X1690" s="1"/>
    </row>
    <row r="1691" spans="1:24">
      <c r="A1691" s="3"/>
      <c r="B1691" s="3"/>
      <c r="C1691" s="3"/>
      <c r="D1691" s="3"/>
      <c r="E1691" s="3"/>
      <c r="F1691" s="3"/>
      <c r="G1691" s="49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  <c r="W1691" s="1"/>
      <c r="X1691" s="1"/>
    </row>
    <row r="1692" spans="1:24">
      <c r="A1692" s="3"/>
      <c r="B1692" s="3"/>
      <c r="C1692" s="3"/>
      <c r="D1692" s="3"/>
      <c r="E1692" s="3"/>
      <c r="F1692" s="3"/>
      <c r="G1692" s="49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  <c r="W1692" s="1"/>
      <c r="X1692" s="1"/>
    </row>
    <row r="1693" spans="1:24">
      <c r="A1693" s="3"/>
      <c r="B1693" s="3"/>
      <c r="C1693" s="3"/>
      <c r="D1693" s="3"/>
      <c r="E1693" s="3"/>
      <c r="F1693" s="3"/>
      <c r="G1693" s="49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  <c r="W1693" s="1"/>
      <c r="X1693" s="1"/>
    </row>
    <row r="1694" spans="1:24">
      <c r="A1694" s="3"/>
      <c r="B1694" s="3"/>
      <c r="C1694" s="3"/>
      <c r="D1694" s="3"/>
      <c r="E1694" s="3"/>
      <c r="F1694" s="3"/>
      <c r="G1694" s="49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  <c r="W1694" s="1"/>
      <c r="X1694" s="1"/>
    </row>
    <row r="1695" spans="1:24">
      <c r="A1695" s="3"/>
      <c r="B1695" s="3"/>
      <c r="C1695" s="3"/>
      <c r="D1695" s="3"/>
      <c r="E1695" s="3"/>
      <c r="F1695" s="3"/>
      <c r="G1695" s="49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  <c r="W1695" s="1"/>
      <c r="X1695" s="1"/>
    </row>
    <row r="1696" spans="1:24">
      <c r="A1696" s="3"/>
      <c r="B1696" s="3"/>
      <c r="C1696" s="3"/>
      <c r="D1696" s="3"/>
      <c r="E1696" s="3"/>
      <c r="F1696" s="3"/>
      <c r="G1696" s="49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  <c r="W1696" s="1"/>
      <c r="X1696" s="1"/>
    </row>
    <row r="1697" spans="1:24">
      <c r="A1697" s="3"/>
      <c r="B1697" s="3"/>
      <c r="C1697" s="3"/>
      <c r="D1697" s="3"/>
      <c r="E1697" s="3"/>
      <c r="F1697" s="3"/>
      <c r="G1697" s="49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  <c r="X1697" s="1"/>
    </row>
    <row r="1698" spans="1:24">
      <c r="A1698" s="3"/>
      <c r="B1698" s="3"/>
      <c r="C1698" s="3"/>
      <c r="D1698" s="3"/>
      <c r="E1698" s="3"/>
      <c r="F1698" s="3"/>
      <c r="G1698" s="49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  <c r="W1698" s="1"/>
      <c r="X1698" s="1"/>
    </row>
    <row r="1699" spans="1:24">
      <c r="A1699" s="3"/>
      <c r="B1699" s="3"/>
      <c r="C1699" s="3"/>
      <c r="D1699" s="3"/>
      <c r="E1699" s="3"/>
      <c r="F1699" s="3"/>
      <c r="G1699" s="49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  <c r="W1699" s="1"/>
      <c r="X1699" s="1"/>
    </row>
    <row r="1700" spans="1:24">
      <c r="A1700" s="3"/>
      <c r="B1700" s="3"/>
      <c r="C1700" s="3"/>
      <c r="D1700" s="3"/>
      <c r="E1700" s="3"/>
      <c r="F1700" s="3"/>
      <c r="G1700" s="49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  <c r="X1700" s="1"/>
    </row>
    <row r="1701" spans="1:24">
      <c r="A1701" s="3"/>
      <c r="B1701" s="3"/>
      <c r="C1701" s="3"/>
      <c r="D1701" s="3"/>
      <c r="E1701" s="3"/>
      <c r="F1701" s="3"/>
      <c r="G1701" s="49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  <c r="W1701" s="1"/>
      <c r="X1701" s="1"/>
    </row>
    <row r="1702" spans="1:24">
      <c r="A1702" s="3"/>
      <c r="B1702" s="3"/>
      <c r="C1702" s="3"/>
      <c r="D1702" s="3"/>
      <c r="E1702" s="3"/>
      <c r="F1702" s="3"/>
      <c r="G1702" s="49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  <c r="W1702" s="1"/>
      <c r="X1702" s="1"/>
    </row>
    <row r="1703" spans="1:24">
      <c r="A1703" s="3"/>
      <c r="B1703" s="3"/>
      <c r="C1703" s="3"/>
      <c r="D1703" s="3"/>
      <c r="E1703" s="3"/>
      <c r="F1703" s="3"/>
      <c r="G1703" s="49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  <c r="W1703" s="1"/>
      <c r="X1703" s="1"/>
    </row>
    <row r="1704" spans="1:24">
      <c r="A1704" s="3"/>
      <c r="B1704" s="3"/>
      <c r="C1704" s="3"/>
      <c r="D1704" s="3"/>
      <c r="E1704" s="3"/>
      <c r="F1704" s="3"/>
      <c r="G1704" s="49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  <c r="W1704" s="1"/>
      <c r="X1704" s="1"/>
    </row>
    <row r="1705" spans="1:24">
      <c r="A1705" s="3"/>
      <c r="B1705" s="3"/>
      <c r="C1705" s="3"/>
      <c r="D1705" s="3"/>
      <c r="E1705" s="3"/>
      <c r="F1705" s="3"/>
      <c r="G1705" s="49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  <c r="W1705" s="1"/>
      <c r="X1705" s="1"/>
    </row>
    <row r="1706" spans="1:24">
      <c r="A1706" s="3"/>
      <c r="B1706" s="3"/>
      <c r="C1706" s="3"/>
      <c r="D1706" s="3"/>
      <c r="E1706" s="3"/>
      <c r="F1706" s="3"/>
      <c r="G1706" s="49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  <c r="X1706" s="1"/>
    </row>
    <row r="1707" spans="1:24">
      <c r="A1707" s="3"/>
      <c r="B1707" s="3"/>
      <c r="C1707" s="3"/>
      <c r="D1707" s="3"/>
      <c r="E1707" s="3"/>
      <c r="F1707" s="3"/>
      <c r="G1707" s="49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  <c r="W1707" s="1"/>
      <c r="X1707" s="1"/>
    </row>
    <row r="1708" spans="1:24">
      <c r="A1708" s="3"/>
      <c r="B1708" s="3"/>
      <c r="C1708" s="3"/>
      <c r="D1708" s="3"/>
      <c r="E1708" s="3"/>
      <c r="F1708" s="3"/>
      <c r="G1708" s="49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  <c r="X1708" s="1"/>
    </row>
    <row r="1709" spans="1:24">
      <c r="A1709" s="3"/>
      <c r="B1709" s="3"/>
      <c r="C1709" s="3"/>
      <c r="D1709" s="3"/>
      <c r="E1709" s="3"/>
      <c r="F1709" s="3"/>
      <c r="G1709" s="49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  <c r="X1709" s="1"/>
    </row>
    <row r="1710" spans="1:24">
      <c r="A1710" s="3"/>
      <c r="B1710" s="3"/>
      <c r="C1710" s="3"/>
      <c r="D1710" s="3"/>
      <c r="E1710" s="3"/>
      <c r="F1710" s="3"/>
      <c r="G1710" s="49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  <c r="W1710" s="1"/>
      <c r="X1710" s="1"/>
    </row>
    <row r="1711" spans="1:24">
      <c r="A1711" s="3"/>
      <c r="B1711" s="3"/>
      <c r="C1711" s="3"/>
      <c r="D1711" s="3"/>
      <c r="E1711" s="3"/>
      <c r="F1711" s="3"/>
      <c r="G1711" s="49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  <c r="W1711" s="1"/>
      <c r="X1711" s="1"/>
    </row>
    <row r="1712" spans="1:24">
      <c r="A1712" s="3"/>
      <c r="B1712" s="3"/>
      <c r="C1712" s="3"/>
      <c r="D1712" s="3"/>
      <c r="E1712" s="3"/>
      <c r="F1712" s="3"/>
      <c r="G1712" s="49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  <c r="W1712" s="1"/>
      <c r="X1712" s="1"/>
    </row>
    <row r="1713" spans="1:24">
      <c r="A1713" s="3"/>
      <c r="B1713" s="3"/>
      <c r="C1713" s="3"/>
      <c r="D1713" s="3"/>
      <c r="E1713" s="3"/>
      <c r="F1713" s="3"/>
      <c r="G1713" s="49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  <c r="W1713" s="1"/>
      <c r="X1713" s="1"/>
    </row>
    <row r="1714" spans="1:24">
      <c r="A1714" s="3"/>
      <c r="B1714" s="3"/>
      <c r="C1714" s="3"/>
      <c r="D1714" s="3"/>
      <c r="E1714" s="3"/>
      <c r="F1714" s="3"/>
      <c r="G1714" s="49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  <c r="X1714" s="1"/>
    </row>
    <row r="1715" spans="1:24">
      <c r="A1715" s="3"/>
      <c r="B1715" s="3"/>
      <c r="C1715" s="3"/>
      <c r="D1715" s="3"/>
      <c r="E1715" s="3"/>
      <c r="F1715" s="3"/>
      <c r="G1715" s="49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</row>
    <row r="1716" spans="1:24">
      <c r="A1716" s="3"/>
      <c r="B1716" s="3"/>
      <c r="C1716" s="3"/>
      <c r="D1716" s="3"/>
      <c r="E1716" s="3"/>
      <c r="F1716" s="3"/>
      <c r="G1716" s="49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  <c r="X1716" s="1"/>
    </row>
    <row r="1717" spans="1:24">
      <c r="A1717" s="3"/>
      <c r="B1717" s="3"/>
      <c r="C1717" s="3"/>
      <c r="D1717" s="3"/>
      <c r="E1717" s="3"/>
      <c r="F1717" s="3"/>
      <c r="G1717" s="49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  <c r="X1717" s="1"/>
    </row>
    <row r="1718" spans="1:24">
      <c r="A1718" s="3"/>
      <c r="B1718" s="3"/>
      <c r="C1718" s="3"/>
      <c r="D1718" s="3"/>
      <c r="E1718" s="3"/>
      <c r="F1718" s="3"/>
      <c r="G1718" s="49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  <c r="X1718" s="1"/>
    </row>
    <row r="1719" spans="1:24">
      <c r="A1719" s="3"/>
      <c r="B1719" s="3"/>
      <c r="C1719" s="3"/>
      <c r="D1719" s="3"/>
      <c r="E1719" s="3"/>
      <c r="F1719" s="3"/>
      <c r="G1719" s="49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  <c r="X1719" s="1"/>
    </row>
    <row r="1720" spans="1:24">
      <c r="A1720" s="3"/>
      <c r="B1720" s="3"/>
      <c r="C1720" s="3"/>
      <c r="D1720" s="3"/>
      <c r="E1720" s="3"/>
      <c r="F1720" s="3"/>
      <c r="G1720" s="49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  <c r="W1720" s="1"/>
      <c r="X1720" s="1"/>
    </row>
    <row r="1721" spans="1:24">
      <c r="A1721" s="3"/>
      <c r="B1721" s="3"/>
      <c r="C1721" s="3"/>
      <c r="D1721" s="3"/>
      <c r="E1721" s="3"/>
      <c r="F1721" s="3"/>
      <c r="G1721" s="49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  <c r="X1721" s="1"/>
    </row>
    <row r="1722" spans="1:24">
      <c r="A1722" s="3"/>
      <c r="B1722" s="3"/>
      <c r="C1722" s="3"/>
      <c r="D1722" s="3"/>
      <c r="E1722" s="3"/>
      <c r="F1722" s="3"/>
      <c r="G1722" s="49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  <c r="W1722" s="1"/>
      <c r="X1722" s="1"/>
    </row>
    <row r="1723" spans="1:24">
      <c r="A1723" s="3"/>
      <c r="B1723" s="3"/>
      <c r="C1723" s="3"/>
      <c r="D1723" s="3"/>
      <c r="E1723" s="3"/>
      <c r="F1723" s="3"/>
      <c r="G1723" s="49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  <c r="W1723" s="1"/>
      <c r="X1723" s="1"/>
    </row>
    <row r="1724" spans="1:24">
      <c r="A1724" s="3"/>
      <c r="B1724" s="3"/>
      <c r="C1724" s="3"/>
      <c r="D1724" s="3"/>
      <c r="E1724" s="3"/>
      <c r="F1724" s="3"/>
      <c r="G1724" s="49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  <c r="W1724" s="1"/>
      <c r="X1724" s="1"/>
    </row>
    <row r="1725" spans="1:24">
      <c r="A1725" s="3"/>
      <c r="B1725" s="3"/>
      <c r="C1725" s="3"/>
      <c r="D1725" s="3"/>
      <c r="E1725" s="3"/>
      <c r="F1725" s="3"/>
      <c r="G1725" s="49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  <c r="W1725" s="1"/>
      <c r="X1725" s="1"/>
    </row>
    <row r="1726" spans="1:24">
      <c r="A1726" s="3"/>
      <c r="B1726" s="3"/>
      <c r="C1726" s="3"/>
      <c r="D1726" s="3"/>
      <c r="E1726" s="3"/>
      <c r="F1726" s="3"/>
      <c r="G1726" s="49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  <c r="W1726" s="1"/>
      <c r="X1726" s="1"/>
    </row>
    <row r="1727" spans="1:24">
      <c r="A1727" s="3"/>
      <c r="B1727" s="3"/>
      <c r="C1727" s="3"/>
      <c r="D1727" s="3"/>
      <c r="E1727" s="3"/>
      <c r="F1727" s="3"/>
      <c r="G1727" s="49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  <c r="W1727" s="1"/>
      <c r="X1727" s="1"/>
    </row>
    <row r="1728" spans="1:24">
      <c r="A1728" s="3"/>
      <c r="B1728" s="3"/>
      <c r="C1728" s="3"/>
      <c r="D1728" s="3"/>
      <c r="E1728" s="3"/>
      <c r="F1728" s="3"/>
      <c r="G1728" s="49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  <c r="W1728" s="1"/>
      <c r="X1728" s="1"/>
    </row>
    <row r="1729" spans="1:24">
      <c r="A1729" s="3"/>
      <c r="B1729" s="3"/>
      <c r="C1729" s="3"/>
      <c r="D1729" s="3"/>
      <c r="E1729" s="3"/>
      <c r="F1729" s="3"/>
      <c r="G1729" s="49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  <c r="W1729" s="1"/>
      <c r="X1729" s="1"/>
    </row>
    <row r="1730" spans="1:24">
      <c r="A1730" s="3"/>
      <c r="B1730" s="3"/>
      <c r="C1730" s="3"/>
      <c r="D1730" s="3"/>
      <c r="E1730" s="3"/>
      <c r="F1730" s="3"/>
      <c r="G1730" s="49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  <c r="W1730" s="1"/>
      <c r="X1730" s="1"/>
    </row>
    <row r="1731" spans="1:24">
      <c r="A1731" s="3"/>
      <c r="B1731" s="3"/>
      <c r="C1731" s="3"/>
      <c r="D1731" s="3"/>
      <c r="E1731" s="3"/>
      <c r="F1731" s="3"/>
      <c r="G1731" s="49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  <c r="W1731" s="1"/>
      <c r="X1731" s="1"/>
    </row>
    <row r="1732" spans="1:24">
      <c r="A1732" s="3"/>
      <c r="B1732" s="3"/>
      <c r="C1732" s="3"/>
      <c r="D1732" s="3"/>
      <c r="E1732" s="3"/>
      <c r="F1732" s="3"/>
      <c r="G1732" s="49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  <c r="W1732" s="1"/>
      <c r="X1732" s="1"/>
    </row>
    <row r="1733" spans="1:24">
      <c r="A1733" s="3"/>
      <c r="B1733" s="3"/>
      <c r="C1733" s="3"/>
      <c r="D1733" s="3"/>
      <c r="E1733" s="3"/>
      <c r="F1733" s="3"/>
      <c r="G1733" s="49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  <c r="W1733" s="1"/>
      <c r="X1733" s="1"/>
    </row>
    <row r="1734" spans="1:24">
      <c r="A1734" s="3"/>
      <c r="B1734" s="3"/>
      <c r="C1734" s="3"/>
      <c r="D1734" s="3"/>
      <c r="E1734" s="3"/>
      <c r="F1734" s="3"/>
      <c r="G1734" s="49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  <c r="W1734" s="1"/>
      <c r="X1734" s="1"/>
    </row>
    <row r="1735" spans="1:24">
      <c r="A1735" s="3"/>
      <c r="B1735" s="3"/>
      <c r="C1735" s="3"/>
      <c r="D1735" s="3"/>
      <c r="E1735" s="3"/>
      <c r="F1735" s="3"/>
      <c r="G1735" s="49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  <c r="W1735" s="1"/>
      <c r="X1735" s="1"/>
    </row>
    <row r="1736" spans="1:24">
      <c r="A1736" s="3"/>
      <c r="B1736" s="3"/>
      <c r="C1736" s="3"/>
      <c r="D1736" s="3"/>
      <c r="E1736" s="3"/>
      <c r="F1736" s="3"/>
      <c r="G1736" s="49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  <c r="W1736" s="1"/>
      <c r="X1736" s="1"/>
    </row>
    <row r="1737" spans="1:24">
      <c r="A1737" s="3"/>
      <c r="B1737" s="3"/>
      <c r="C1737" s="3"/>
      <c r="D1737" s="3"/>
      <c r="E1737" s="3"/>
      <c r="F1737" s="3"/>
      <c r="G1737" s="49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  <c r="W1737" s="1"/>
      <c r="X1737" s="1"/>
    </row>
    <row r="1738" spans="1:24">
      <c r="A1738" s="3"/>
      <c r="B1738" s="3"/>
      <c r="C1738" s="3"/>
      <c r="D1738" s="3"/>
      <c r="E1738" s="3"/>
      <c r="F1738" s="3"/>
      <c r="G1738" s="49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  <c r="W1738" s="1"/>
      <c r="X1738" s="1"/>
    </row>
    <row r="1739" spans="1:24">
      <c r="A1739" s="3"/>
      <c r="B1739" s="3"/>
      <c r="C1739" s="3"/>
      <c r="D1739" s="3"/>
      <c r="E1739" s="3"/>
      <c r="F1739" s="3"/>
      <c r="G1739" s="49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  <c r="W1739" s="1"/>
      <c r="X1739" s="1"/>
    </row>
    <row r="1740" spans="1:24">
      <c r="A1740" s="3"/>
      <c r="B1740" s="3"/>
      <c r="C1740" s="3"/>
      <c r="D1740" s="3"/>
      <c r="E1740" s="3"/>
      <c r="F1740" s="3"/>
      <c r="G1740" s="49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  <c r="W1740" s="1"/>
      <c r="X1740" s="1"/>
    </row>
    <row r="1741" spans="1:24">
      <c r="A1741" s="3"/>
      <c r="B1741" s="3"/>
      <c r="C1741" s="3"/>
      <c r="D1741" s="3"/>
      <c r="E1741" s="3"/>
      <c r="F1741" s="3"/>
      <c r="G1741" s="49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  <c r="W1741" s="1"/>
      <c r="X1741" s="1"/>
    </row>
    <row r="1742" spans="1:24">
      <c r="A1742" s="3"/>
      <c r="B1742" s="3"/>
      <c r="C1742" s="3"/>
      <c r="D1742" s="3"/>
      <c r="E1742" s="3"/>
      <c r="F1742" s="3"/>
      <c r="G1742" s="49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  <c r="W1742" s="1"/>
      <c r="X1742" s="1"/>
    </row>
    <row r="1743" spans="1:24">
      <c r="A1743" s="3"/>
      <c r="B1743" s="3"/>
      <c r="C1743" s="3"/>
      <c r="D1743" s="3"/>
      <c r="E1743" s="3"/>
      <c r="F1743" s="3"/>
      <c r="G1743" s="49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  <c r="W1743" s="1"/>
      <c r="X1743" s="1"/>
    </row>
    <row r="1744" spans="1:24">
      <c r="A1744" s="3"/>
      <c r="B1744" s="3"/>
      <c r="C1744" s="3"/>
      <c r="D1744" s="3"/>
      <c r="E1744" s="3"/>
      <c r="F1744" s="3"/>
      <c r="G1744" s="49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  <c r="W1744" s="1"/>
      <c r="X1744" s="1"/>
    </row>
    <row r="1745" spans="1:24">
      <c r="A1745" s="3"/>
      <c r="B1745" s="3"/>
      <c r="C1745" s="3"/>
      <c r="D1745" s="3"/>
      <c r="E1745" s="3"/>
      <c r="F1745" s="3"/>
      <c r="G1745" s="49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  <c r="W1745" s="1"/>
      <c r="X1745" s="1"/>
    </row>
    <row r="1746" spans="1:24">
      <c r="A1746" s="3"/>
      <c r="B1746" s="3"/>
      <c r="C1746" s="3"/>
      <c r="D1746" s="3"/>
      <c r="E1746" s="3"/>
      <c r="F1746" s="3"/>
      <c r="G1746" s="49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  <c r="W1746" s="1"/>
      <c r="X1746" s="1"/>
    </row>
    <row r="1747" spans="1:24">
      <c r="A1747" s="3"/>
      <c r="B1747" s="3"/>
      <c r="C1747" s="3"/>
      <c r="D1747" s="3"/>
      <c r="E1747" s="3"/>
      <c r="F1747" s="3"/>
      <c r="G1747" s="49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  <c r="W1747" s="1"/>
      <c r="X1747" s="1"/>
    </row>
    <row r="1748" spans="1:24">
      <c r="A1748" s="3"/>
      <c r="B1748" s="3"/>
      <c r="C1748" s="3"/>
      <c r="D1748" s="3"/>
      <c r="E1748" s="3"/>
      <c r="F1748" s="3"/>
      <c r="G1748" s="49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  <c r="W1748" s="1"/>
      <c r="X1748" s="1"/>
    </row>
    <row r="1749" spans="1:24">
      <c r="A1749" s="3"/>
      <c r="B1749" s="3"/>
      <c r="C1749" s="3"/>
      <c r="D1749" s="3"/>
      <c r="E1749" s="3"/>
      <c r="F1749" s="3"/>
      <c r="G1749" s="49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  <c r="W1749" s="1"/>
      <c r="X1749" s="1"/>
    </row>
    <row r="1750" spans="1:24">
      <c r="A1750" s="3"/>
      <c r="B1750" s="3"/>
      <c r="C1750" s="3"/>
      <c r="D1750" s="3"/>
      <c r="E1750" s="3"/>
      <c r="F1750" s="3"/>
      <c r="G1750" s="49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  <c r="W1750" s="1"/>
      <c r="X1750" s="1"/>
    </row>
    <row r="1751" spans="1:24">
      <c r="A1751" s="3"/>
      <c r="B1751" s="3"/>
      <c r="C1751" s="3"/>
      <c r="D1751" s="3"/>
      <c r="E1751" s="3"/>
      <c r="F1751" s="3"/>
      <c r="G1751" s="49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  <c r="X1751" s="1"/>
    </row>
    <row r="1752" spans="1:24">
      <c r="A1752" s="3"/>
      <c r="B1752" s="3"/>
      <c r="C1752" s="3"/>
      <c r="D1752" s="3"/>
      <c r="E1752" s="3"/>
      <c r="F1752" s="3"/>
      <c r="G1752" s="49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  <c r="X1752" s="1"/>
    </row>
    <row r="1753" spans="1:24">
      <c r="A1753" s="3"/>
      <c r="B1753" s="3"/>
      <c r="C1753" s="3"/>
      <c r="D1753" s="3"/>
      <c r="E1753" s="3"/>
      <c r="F1753" s="3"/>
      <c r="G1753" s="49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  <c r="W1753" s="1"/>
      <c r="X1753" s="1"/>
    </row>
    <row r="1754" spans="1:24">
      <c r="A1754" s="3"/>
      <c r="B1754" s="3"/>
      <c r="C1754" s="3"/>
      <c r="D1754" s="3"/>
      <c r="E1754" s="3"/>
      <c r="F1754" s="3"/>
      <c r="G1754" s="49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  <c r="W1754" s="1"/>
      <c r="X1754" s="1"/>
    </row>
    <row r="1755" spans="1:24">
      <c r="A1755" s="3"/>
      <c r="B1755" s="3"/>
      <c r="C1755" s="3"/>
      <c r="D1755" s="3"/>
      <c r="E1755" s="3"/>
      <c r="F1755" s="3"/>
      <c r="G1755" s="49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  <c r="W1755" s="1"/>
      <c r="X1755" s="1"/>
    </row>
    <row r="1756" spans="1:24">
      <c r="A1756" s="3"/>
      <c r="B1756" s="3"/>
      <c r="C1756" s="3"/>
      <c r="D1756" s="3"/>
      <c r="E1756" s="3"/>
      <c r="F1756" s="3"/>
      <c r="G1756" s="49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  <c r="W1756" s="1"/>
      <c r="X1756" s="1"/>
    </row>
    <row r="1757" spans="1:24">
      <c r="A1757" s="3"/>
      <c r="B1757" s="3"/>
      <c r="C1757" s="3"/>
      <c r="D1757" s="3"/>
      <c r="E1757" s="3"/>
      <c r="F1757" s="3"/>
      <c r="G1757" s="49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  <c r="W1757" s="1"/>
      <c r="X1757" s="1"/>
    </row>
    <row r="1758" spans="1:24">
      <c r="A1758" s="3"/>
      <c r="B1758" s="3"/>
      <c r="C1758" s="3"/>
      <c r="D1758" s="3"/>
      <c r="E1758" s="3"/>
      <c r="F1758" s="3"/>
      <c r="G1758" s="49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  <c r="W1758" s="1"/>
      <c r="X1758" s="1"/>
    </row>
    <row r="1759" spans="1:24">
      <c r="A1759" s="3"/>
      <c r="B1759" s="3"/>
      <c r="C1759" s="3"/>
      <c r="D1759" s="3"/>
      <c r="E1759" s="3"/>
      <c r="F1759" s="3"/>
      <c r="G1759" s="49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  <c r="W1759" s="1"/>
      <c r="X1759" s="1"/>
    </row>
    <row r="1760" spans="1:24">
      <c r="A1760" s="3"/>
      <c r="B1760" s="3"/>
      <c r="C1760" s="3"/>
      <c r="D1760" s="3"/>
      <c r="E1760" s="3"/>
      <c r="F1760" s="3"/>
      <c r="G1760" s="49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1"/>
      <c r="X1760" s="1"/>
    </row>
    <row r="1761" spans="1:24">
      <c r="A1761" s="3"/>
      <c r="B1761" s="3"/>
      <c r="C1761" s="3"/>
      <c r="D1761" s="3"/>
      <c r="E1761" s="3"/>
      <c r="F1761" s="3"/>
      <c r="G1761" s="49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  <c r="W1761" s="1"/>
      <c r="X1761" s="1"/>
    </row>
    <row r="1762" spans="1:24">
      <c r="A1762" s="3"/>
      <c r="B1762" s="3"/>
      <c r="C1762" s="3"/>
      <c r="D1762" s="3"/>
      <c r="E1762" s="3"/>
      <c r="F1762" s="3"/>
      <c r="G1762" s="49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  <c r="W1762" s="1"/>
      <c r="X1762" s="1"/>
    </row>
    <row r="1763" spans="1:24">
      <c r="A1763" s="3"/>
      <c r="B1763" s="3"/>
      <c r="C1763" s="3"/>
      <c r="D1763" s="3"/>
      <c r="E1763" s="3"/>
      <c r="F1763" s="3"/>
      <c r="G1763" s="49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  <c r="W1763" s="1"/>
      <c r="X1763" s="1"/>
    </row>
    <row r="1764" spans="1:24">
      <c r="A1764" s="3"/>
      <c r="B1764" s="3"/>
      <c r="C1764" s="3"/>
      <c r="D1764" s="3"/>
      <c r="E1764" s="3"/>
      <c r="F1764" s="3"/>
      <c r="G1764" s="49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  <c r="W1764" s="1"/>
      <c r="X1764" s="1"/>
    </row>
    <row r="1765" spans="1:24">
      <c r="A1765" s="3"/>
      <c r="B1765" s="3"/>
      <c r="C1765" s="3"/>
      <c r="D1765" s="3"/>
      <c r="E1765" s="3"/>
      <c r="F1765" s="3"/>
      <c r="G1765" s="49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  <c r="W1765" s="1"/>
      <c r="X1765" s="1"/>
    </row>
    <row r="1766" spans="1:24">
      <c r="A1766" s="3"/>
      <c r="B1766" s="3"/>
      <c r="C1766" s="3"/>
      <c r="D1766" s="3"/>
      <c r="E1766" s="3"/>
      <c r="F1766" s="3"/>
      <c r="G1766" s="49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  <c r="W1766" s="1"/>
      <c r="X1766" s="1"/>
    </row>
    <row r="1767" spans="1:24">
      <c r="A1767" s="3"/>
      <c r="B1767" s="3"/>
      <c r="C1767" s="3"/>
      <c r="D1767" s="3"/>
      <c r="E1767" s="3"/>
      <c r="F1767" s="3"/>
      <c r="G1767" s="49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  <c r="W1767" s="1"/>
      <c r="X1767" s="1"/>
    </row>
    <row r="1768" spans="1:24">
      <c r="A1768" s="3"/>
      <c r="B1768" s="3"/>
      <c r="C1768" s="3"/>
      <c r="D1768" s="3"/>
      <c r="E1768" s="3"/>
      <c r="F1768" s="3"/>
      <c r="G1768" s="49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  <c r="W1768" s="1"/>
      <c r="X1768" s="1"/>
    </row>
    <row r="1769" spans="1:24">
      <c r="A1769" s="3"/>
      <c r="B1769" s="3"/>
      <c r="C1769" s="3"/>
      <c r="D1769" s="3"/>
      <c r="E1769" s="3"/>
      <c r="F1769" s="3"/>
      <c r="G1769" s="49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  <c r="W1769" s="1"/>
      <c r="X1769" s="1"/>
    </row>
    <row r="1770" spans="1:24">
      <c r="A1770" s="3"/>
      <c r="B1770" s="3"/>
      <c r="C1770" s="3"/>
      <c r="D1770" s="3"/>
      <c r="E1770" s="3"/>
      <c r="F1770" s="3"/>
      <c r="G1770" s="49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  <c r="W1770" s="1"/>
      <c r="X1770" s="1"/>
    </row>
    <row r="1771" spans="1:24">
      <c r="A1771" s="3"/>
      <c r="B1771" s="3"/>
      <c r="C1771" s="3"/>
      <c r="D1771" s="3"/>
      <c r="E1771" s="3"/>
      <c r="F1771" s="3"/>
      <c r="G1771" s="49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  <c r="W1771" s="1"/>
      <c r="X1771" s="1"/>
    </row>
    <row r="1772" spans="1:24">
      <c r="A1772" s="3"/>
      <c r="B1772" s="3"/>
      <c r="C1772" s="3"/>
      <c r="D1772" s="3"/>
      <c r="E1772" s="3"/>
      <c r="F1772" s="3"/>
      <c r="G1772" s="49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  <c r="W1772" s="1"/>
      <c r="X1772" s="1"/>
    </row>
    <row r="1773" spans="1:24">
      <c r="A1773" s="3"/>
      <c r="B1773" s="3"/>
      <c r="C1773" s="3"/>
      <c r="D1773" s="3"/>
      <c r="E1773" s="3"/>
      <c r="F1773" s="3"/>
      <c r="G1773" s="49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  <c r="W1773" s="1"/>
      <c r="X1773" s="1"/>
    </row>
    <row r="1774" spans="1:24">
      <c r="A1774" s="3"/>
      <c r="B1774" s="3"/>
      <c r="C1774" s="3"/>
      <c r="D1774" s="3"/>
      <c r="E1774" s="3"/>
      <c r="F1774" s="3"/>
      <c r="G1774" s="49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  <c r="W1774" s="1"/>
      <c r="X1774" s="1"/>
    </row>
    <row r="1775" spans="1:24">
      <c r="A1775" s="3"/>
      <c r="B1775" s="3"/>
      <c r="C1775" s="3"/>
      <c r="D1775" s="3"/>
      <c r="E1775" s="3"/>
      <c r="F1775" s="3"/>
      <c r="G1775" s="49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  <c r="W1775" s="1"/>
      <c r="X1775" s="1"/>
    </row>
    <row r="1776" spans="1:24">
      <c r="A1776" s="3"/>
      <c r="B1776" s="3"/>
      <c r="C1776" s="3"/>
      <c r="D1776" s="3"/>
      <c r="E1776" s="3"/>
      <c r="F1776" s="3"/>
      <c r="G1776" s="49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  <c r="W1776" s="1"/>
      <c r="X1776" s="1"/>
    </row>
    <row r="1777" spans="1:24">
      <c r="A1777" s="3"/>
      <c r="B1777" s="3"/>
      <c r="C1777" s="3"/>
      <c r="D1777" s="3"/>
      <c r="E1777" s="3"/>
      <c r="F1777" s="3"/>
      <c r="G1777" s="49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  <c r="W1777" s="1"/>
      <c r="X1777" s="1"/>
    </row>
    <row r="1778" spans="1:24">
      <c r="A1778" s="3"/>
      <c r="B1778" s="3"/>
      <c r="C1778" s="3"/>
      <c r="D1778" s="3"/>
      <c r="E1778" s="3"/>
      <c r="F1778" s="3"/>
      <c r="G1778" s="49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  <c r="W1778" s="1"/>
      <c r="X1778" s="1"/>
    </row>
    <row r="1779" spans="1:24">
      <c r="A1779" s="3"/>
      <c r="B1779" s="3"/>
      <c r="C1779" s="3"/>
      <c r="D1779" s="3"/>
      <c r="E1779" s="3"/>
      <c r="F1779" s="3"/>
      <c r="G1779" s="49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  <c r="W1779" s="1"/>
      <c r="X1779" s="1"/>
    </row>
    <row r="1780" spans="1:24">
      <c r="A1780" s="3"/>
      <c r="B1780" s="3"/>
      <c r="C1780" s="3"/>
      <c r="D1780" s="3"/>
      <c r="E1780" s="3"/>
      <c r="F1780" s="3"/>
      <c r="G1780" s="49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  <c r="W1780" s="1"/>
      <c r="X1780" s="1"/>
    </row>
    <row r="1781" spans="1:24">
      <c r="A1781" s="3"/>
      <c r="B1781" s="3"/>
      <c r="C1781" s="3"/>
      <c r="D1781" s="3"/>
      <c r="E1781" s="3"/>
      <c r="F1781" s="3"/>
      <c r="G1781" s="49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  <c r="W1781" s="1"/>
      <c r="X1781" s="1"/>
    </row>
    <row r="1782" spans="1:24">
      <c r="A1782" s="3"/>
      <c r="B1782" s="3"/>
      <c r="C1782" s="3"/>
      <c r="D1782" s="3"/>
      <c r="E1782" s="3"/>
      <c r="F1782" s="3"/>
      <c r="G1782" s="49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  <c r="W1782" s="1"/>
      <c r="X1782" s="1"/>
    </row>
    <row r="1783" spans="1:24">
      <c r="A1783" s="3"/>
      <c r="B1783" s="3"/>
      <c r="C1783" s="3"/>
      <c r="D1783" s="3"/>
      <c r="E1783" s="3"/>
      <c r="F1783" s="3"/>
      <c r="G1783" s="49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  <c r="W1783" s="1"/>
      <c r="X1783" s="1"/>
    </row>
    <row r="1784" spans="1:24">
      <c r="A1784" s="3"/>
      <c r="B1784" s="3"/>
      <c r="C1784" s="3"/>
      <c r="D1784" s="3"/>
      <c r="E1784" s="3"/>
      <c r="F1784" s="3"/>
      <c r="G1784" s="49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  <c r="W1784" s="1"/>
      <c r="X1784" s="1"/>
    </row>
    <row r="1785" spans="1:24">
      <c r="A1785" s="3"/>
      <c r="B1785" s="3"/>
      <c r="C1785" s="3"/>
      <c r="D1785" s="3"/>
      <c r="E1785" s="3"/>
      <c r="F1785" s="3"/>
      <c r="G1785" s="49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  <c r="W1785" s="1"/>
      <c r="X1785" s="1"/>
    </row>
    <row r="1786" spans="1:24">
      <c r="A1786" s="3"/>
      <c r="B1786" s="3"/>
      <c r="C1786" s="3"/>
      <c r="D1786" s="3"/>
      <c r="E1786" s="3"/>
      <c r="F1786" s="3"/>
      <c r="G1786" s="49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  <c r="W1786" s="1"/>
      <c r="X1786" s="1"/>
    </row>
    <row r="1787" spans="1:24">
      <c r="A1787" s="3"/>
      <c r="B1787" s="3"/>
      <c r="C1787" s="3"/>
      <c r="D1787" s="3"/>
      <c r="E1787" s="3"/>
      <c r="F1787" s="3"/>
      <c r="G1787" s="49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  <c r="W1787" s="1"/>
      <c r="X1787" s="1"/>
    </row>
    <row r="1788" spans="1:24">
      <c r="A1788" s="3"/>
      <c r="B1788" s="3"/>
      <c r="C1788" s="3"/>
      <c r="D1788" s="3"/>
      <c r="E1788" s="3"/>
      <c r="F1788" s="3"/>
      <c r="G1788" s="49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  <c r="W1788" s="1"/>
      <c r="X1788" s="1"/>
    </row>
    <row r="1789" spans="1:24">
      <c r="A1789" s="3"/>
      <c r="B1789" s="3"/>
      <c r="C1789" s="3"/>
      <c r="D1789" s="3"/>
      <c r="E1789" s="3"/>
      <c r="F1789" s="3"/>
      <c r="G1789" s="49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  <c r="W1789" s="1"/>
      <c r="X1789" s="1"/>
    </row>
    <row r="1790" spans="1:24">
      <c r="A1790" s="3"/>
      <c r="B1790" s="3"/>
      <c r="C1790" s="3"/>
      <c r="D1790" s="3"/>
      <c r="E1790" s="3"/>
      <c r="F1790" s="3"/>
      <c r="G1790" s="49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  <c r="W1790" s="1"/>
      <c r="X1790" s="1"/>
    </row>
    <row r="1791" spans="1:24">
      <c r="A1791" s="3"/>
      <c r="B1791" s="3"/>
      <c r="C1791" s="3"/>
      <c r="D1791" s="3"/>
      <c r="E1791" s="3"/>
      <c r="F1791" s="3"/>
      <c r="G1791" s="49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  <c r="W1791" s="1"/>
      <c r="X1791" s="1"/>
    </row>
  </sheetData>
  <autoFilter ref="A17:I791"/>
  <mergeCells count="10">
    <mergeCell ref="A791:F791"/>
    <mergeCell ref="A12:I12"/>
    <mergeCell ref="A13:I13"/>
    <mergeCell ref="A15:A16"/>
    <mergeCell ref="B15:B16"/>
    <mergeCell ref="C15:C16"/>
    <mergeCell ref="D15:D16"/>
    <mergeCell ref="E15:E16"/>
    <mergeCell ref="F15:F16"/>
    <mergeCell ref="G15:I15"/>
  </mergeCells>
  <pageMargins left="0.39374999999999999" right="0.39374999999999999" top="0.59027777777777801" bottom="0.31527777777777799" header="0.15763888888888899" footer="0.511811023622047"/>
  <pageSetup paperSize="9" fitToHeight="0" orientation="landscape" useFirstPageNumber="1" horizontalDpi="300" verticalDpi="300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 (1)</vt:lpstr>
      <vt:lpstr>'Документ (1)'!Заголовки_для_печати</vt:lpstr>
      <vt:lpstr>'Документ (1)'!Область_печати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Revenko</cp:lastModifiedBy>
  <cp:revision>4</cp:revision>
  <cp:lastPrinted>2024-08-23T09:20:34Z</cp:lastPrinted>
  <dcterms:created xsi:type="dcterms:W3CDTF">2009-10-01T23:05:52Z</dcterms:created>
  <dcterms:modified xsi:type="dcterms:W3CDTF">2025-02-10T23:42:43Z</dcterms:modified>
  <dc:language>ru-RU</dc:language>
</cp:coreProperties>
</file>